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Krycí list" sheetId="1" r:id="rId1"/>
    <sheet name="Rekapitulácia" sheetId="2" r:id="rId2"/>
    <sheet name="Rozpocet" sheetId="3" r:id="rId3"/>
    <sheet name="M_Rozpočet" sheetId="4" r:id="rId4"/>
    <sheet name="#Figury" sheetId="5" state="hidden" r:id="rId5"/>
  </sheets>
  <definedNames>
    <definedName name="_xlnm.Print_Titles" localSheetId="3">'M_Rozpočet'!$10:$12</definedName>
  </definedNames>
  <calcPr fullCalcOnLoad="1"/>
</workbook>
</file>

<file path=xl/sharedStrings.xml><?xml version="1.0" encoding="utf-8"?>
<sst xmlns="http://schemas.openxmlformats.org/spreadsheetml/2006/main" count="644" uniqueCount="341">
  <si>
    <t>KRYCÍ LIST ROZPOČTU</t>
  </si>
  <si>
    <t>Názov stavby</t>
  </si>
  <si>
    <t>Výstavba chodníka a vstupov k priľahlým objektom</t>
  </si>
  <si>
    <t>JKSO</t>
  </si>
  <si>
    <t xml:space="preserve"> </t>
  </si>
  <si>
    <t>Kód stavby</t>
  </si>
  <si>
    <t>IMV15-6</t>
  </si>
  <si>
    <t>Názov objektu</t>
  </si>
  <si>
    <t>EČO</t>
  </si>
  <si>
    <t>Kód objektu</t>
  </si>
  <si>
    <t>06</t>
  </si>
  <si>
    <t>Názov časti</t>
  </si>
  <si>
    <t>Miesto</t>
  </si>
  <si>
    <t>Drienica</t>
  </si>
  <si>
    <t>Kód časti</t>
  </si>
  <si>
    <t>Názov podčasti</t>
  </si>
  <si>
    <t>Kód podčasti</t>
  </si>
  <si>
    <t>IČO</t>
  </si>
  <si>
    <t>DIČ</t>
  </si>
  <si>
    <t>Objednávateľ</t>
  </si>
  <si>
    <t>Obec Drienica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</si>
  <si>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</si>
  <si>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</si>
  <si>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</si>
  <si>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</si>
  <si>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</si>
  <si>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</si>
  <si>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</si>
  <si>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</si>
  <si>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</si>
  <si>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</si>
  <si>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</si>
  <si>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</si>
  <si>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</si>
  <si>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</si>
  <si>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</si>
  <si>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</si>
  <si>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</si>
  <si>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</si>
  <si>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</si>
  <si>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</si>
  <si>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</si>
  <si>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</si>
  <si>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</si>
  <si>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</si>
  <si>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</si>
  <si>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</si>
  <si>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</si>
  <si>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</si>
  <si>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</si>
  <si>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</si>
  <si>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</si>
  <si>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</si>
  <si>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</si>
  <si>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</si>
  <si>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</si>
  <si>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</si>
  <si>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</si>
  <si>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</si>
  <si>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</si>
  <si>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</si>
  <si>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</si>
  <si>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</si>
  <si>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</si>
  <si>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</si>
  <si>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</si>
  <si>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</si>
  <si>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</si>
  <si>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</si>
  <si>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</si>
  <si>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</si>
  <si>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</si>
  <si>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</si>
  <si>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</si>
  <si>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</si>
  <si>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</si>
  <si>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</si>
  <si>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</si>
  <si>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</si>
  <si>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</si>
  <si>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</si>
  <si>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</si>
  <si>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</si>
  <si>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</si>
  <si>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</si>
  <si>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</si>
  <si>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</si>
  <si>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</si>
  <si>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</si>
  <si>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</si>
  <si>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</si>
  <si>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</si>
  <si>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</si>
  <si>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</si>
  <si>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</si>
  <si>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</si>
  <si>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</si>
  <si>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</si>
  <si>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</si>
  <si>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</si>
  <si>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</si>
  <si>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</si>
  <si>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</si>
  <si>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</si>
  <si>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</si>
  <si>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HSV</t>
  </si>
  <si>
    <t>0</t>
  </si>
  <si>
    <t>1</t>
  </si>
  <si>
    <t>Zemné práce</t>
  </si>
  <si>
    <t>K</t>
  </si>
  <si>
    <t>001</t>
  </si>
  <si>
    <t>132201101</t>
  </si>
  <si>
    <t>Výkop ryhy do šírky 600 mm v horn.3 do 100 m3</t>
  </si>
  <si>
    <t>m3</t>
  </si>
  <si>
    <t>2</t>
  </si>
  <si>
    <t>132201109</t>
  </si>
  <si>
    <t>Hĺbenie rýh šírky do 600 mm zapažených i nezapažených s urovnaním dna. Príplatok k cene za lepivosť horniny 3</t>
  </si>
  <si>
    <t>3</t>
  </si>
  <si>
    <t>162201102</t>
  </si>
  <si>
    <t>Vodorovné premiestnenie výkopku z horniny 1-4 nad 20-50m</t>
  </si>
  <si>
    <t>4</t>
  </si>
  <si>
    <t>162701105</t>
  </si>
  <si>
    <t>Vodorovné premiestnenie výkopku po spevnenej ceste, horniny tr.1-4 do 10000 m</t>
  </si>
  <si>
    <t>5</t>
  </si>
  <si>
    <t>171209002</t>
  </si>
  <si>
    <t>Poplatok za skladovanie - zemina a kamenivo (17 05) ostatné</t>
  </si>
  <si>
    <t>t</t>
  </si>
  <si>
    <t>6</t>
  </si>
  <si>
    <t>174101001</t>
  </si>
  <si>
    <t>Zásyp sypaninou so zhutnením jám, šachiet, rýh, zárezov alebo okolo objektov do 100 m3</t>
  </si>
  <si>
    <t>7</t>
  </si>
  <si>
    <t>175101101</t>
  </si>
  <si>
    <t>Obsyp potrubia štrkopieskom z vhodných hornín 1 až 4 bez prehodenia sypaniny</t>
  </si>
  <si>
    <t>8</t>
  </si>
  <si>
    <t>M</t>
  </si>
  <si>
    <t>MAT</t>
  </si>
  <si>
    <t>5833117000</t>
  </si>
  <si>
    <t>Kamenivo ťažené drobné 0-4 n</t>
  </si>
  <si>
    <t>Vodorovné konštrukcie</t>
  </si>
  <si>
    <t>9</t>
  </si>
  <si>
    <t>271</t>
  </si>
  <si>
    <t>451573111</t>
  </si>
  <si>
    <t>Lôžko pod potrubie, stoky a drobné objekty, v otvorenom výkope z piesku a štrkopiesku do 63 mm</t>
  </si>
  <si>
    <t>Komunikácie</t>
  </si>
  <si>
    <t>10</t>
  </si>
  <si>
    <t>221</t>
  </si>
  <si>
    <t>564201111</t>
  </si>
  <si>
    <t>Podklad alebo podsyp zo štrkopiesku s rozprestretím, vlhčením a zhutnením po zhutnení hr.40 mm</t>
  </si>
  <si>
    <t>m2</t>
  </si>
  <si>
    <t>11</t>
  </si>
  <si>
    <t>564761111</t>
  </si>
  <si>
    <t>Podklad alebo kryt z kameniva hrubého drveného veľ. 0-63 mm s rozprestretím a zhutn.hr.200 mm</t>
  </si>
  <si>
    <t>12</t>
  </si>
  <si>
    <t>577141212</t>
  </si>
  <si>
    <t>Betón asfaltový  po zhutnení II.tr. jemnozrnný AC 8 (ABJ), strednozrnný AC 11 (ABS) alebo hrubozrnný AC 16 (ABH) hr.50mm</t>
  </si>
  <si>
    <t>13</t>
  </si>
  <si>
    <t>596911112</t>
  </si>
  <si>
    <t>Kladenie zámkovej dlažby  hr.6cm pre peších nad 20 m2</t>
  </si>
  <si>
    <t>14</t>
  </si>
  <si>
    <t>5921952360</t>
  </si>
  <si>
    <t>Zámkova dlažba hr. 6 cm</t>
  </si>
  <si>
    <t>Rúrové vedenie</t>
  </si>
  <si>
    <t>15</t>
  </si>
  <si>
    <t>871313121</t>
  </si>
  <si>
    <t>Montáž potrubia z kanalizačných rúr z tvrdého PVC tesn. gumovým krúžkom v skl. do 20% DN 150</t>
  </si>
  <si>
    <t>m</t>
  </si>
  <si>
    <t>16</t>
  </si>
  <si>
    <t>2860002110</t>
  </si>
  <si>
    <t>PVC rúra DN 160</t>
  </si>
  <si>
    <t>17</t>
  </si>
  <si>
    <t>895931111</t>
  </si>
  <si>
    <t>Vpusty kanalizač. z betónu prostého horské</t>
  </si>
  <si>
    <t>ks</t>
  </si>
  <si>
    <t>18</t>
  </si>
  <si>
    <t>59223600301</t>
  </si>
  <si>
    <t xml:space="preserve">Horská vpusť </t>
  </si>
  <si>
    <t>19</t>
  </si>
  <si>
    <t>895941111</t>
  </si>
  <si>
    <t>Zriadenie kanalizačného vpustu uličného z betónových dielcov typ UV-50, UVB-50</t>
  </si>
  <si>
    <t>20</t>
  </si>
  <si>
    <t>59223600501</t>
  </si>
  <si>
    <t>Uličná vpusť betónová</t>
  </si>
  <si>
    <t>Ostatné konštrukcie a práce-búranie</t>
  </si>
  <si>
    <t>21</t>
  </si>
  <si>
    <t>914001111</t>
  </si>
  <si>
    <t>Osadenie a montáž cestnej zvislej dopravnej značky na stľpik, stľp,konzolu alebo objekt</t>
  </si>
  <si>
    <t>22</t>
  </si>
  <si>
    <t>4044711085</t>
  </si>
  <si>
    <t>Dopravná značka B29a</t>
  </si>
  <si>
    <t>23</t>
  </si>
  <si>
    <t>40447110851</t>
  </si>
  <si>
    <t>Dopravná značka B31a</t>
  </si>
  <si>
    <t>24</t>
  </si>
  <si>
    <t>40447110852</t>
  </si>
  <si>
    <t>Dopravná značka A19</t>
  </si>
  <si>
    <t>25</t>
  </si>
  <si>
    <t>40447110853</t>
  </si>
  <si>
    <t>Dopravná značka  A 4b,c</t>
  </si>
  <si>
    <t>26</t>
  </si>
  <si>
    <t>40447110854</t>
  </si>
  <si>
    <t>Dopravná značka  B39</t>
  </si>
  <si>
    <t>27</t>
  </si>
  <si>
    <t>40447110855</t>
  </si>
  <si>
    <t>Dopravná značka  Z4ab plastová + podstavec</t>
  </si>
  <si>
    <t>28</t>
  </si>
  <si>
    <t>40447110856</t>
  </si>
  <si>
    <t>Dopravná značka  C6b + Z4a plechová + podstavec</t>
  </si>
  <si>
    <t>29</t>
  </si>
  <si>
    <t>917862111</t>
  </si>
  <si>
    <t>Osadenie . obrub. betón. stojatého s bočnou oporou z betónu prostého tr. C 10/12, 5 do lôžka</t>
  </si>
  <si>
    <t>30</t>
  </si>
  <si>
    <t>5921745300</t>
  </si>
  <si>
    <t>Obrubník betónový cestný</t>
  </si>
  <si>
    <t>31</t>
  </si>
  <si>
    <t>9178621110</t>
  </si>
  <si>
    <t>Osadenie park. obrub. betón. stojatého s bočnou oporou z betónu prostého tr. C 10/12, 5 do lôžka</t>
  </si>
  <si>
    <t>32</t>
  </si>
  <si>
    <t>5921745100</t>
  </si>
  <si>
    <t>Obrubník betónový  parkový</t>
  </si>
  <si>
    <t>33</t>
  </si>
  <si>
    <t>918101111</t>
  </si>
  <si>
    <t>Lôžko pod obrub., krajníky alebo obruby z dlažob. kociek z betónu prostého tr. C 12/15</t>
  </si>
  <si>
    <t>34</t>
  </si>
  <si>
    <t>919535557</t>
  </si>
  <si>
    <t>Obetónovanie výustného objektu</t>
  </si>
  <si>
    <t>35</t>
  </si>
  <si>
    <t>919735112</t>
  </si>
  <si>
    <t>Rezanie existujúceho asfaltového krytu alebo podkladu hĺbky nad 50 do 100 mm</t>
  </si>
  <si>
    <t>36</t>
  </si>
  <si>
    <t>935111211</t>
  </si>
  <si>
    <t>Osadenie priekopového žľabu z betónových priekopových tvárnic šírky nad 500 do 800 mm</t>
  </si>
  <si>
    <t>37</t>
  </si>
  <si>
    <t>5922764160</t>
  </si>
  <si>
    <t>Tvárnica priekopová š.620mm</t>
  </si>
  <si>
    <t>38</t>
  </si>
  <si>
    <t>9181011113</t>
  </si>
  <si>
    <t>Lôžko pod priek.tvárnice</t>
  </si>
  <si>
    <t>99</t>
  </si>
  <si>
    <t>Presun hmôt HSV</t>
  </si>
  <si>
    <t>39</t>
  </si>
  <si>
    <t>998223011</t>
  </si>
  <si>
    <t>Presun hmôt pre pozemné komunikácie s krytom dláždeným (822 2.3, 822 5.3) akejkoľvek dĺžky objektu</t>
  </si>
  <si>
    <t>OST</t>
  </si>
  <si>
    <t>O01</t>
  </si>
  <si>
    <t>40</t>
  </si>
  <si>
    <t>PK</t>
  </si>
  <si>
    <t>9990101</t>
  </si>
  <si>
    <t>Porealizačné zameranie</t>
  </si>
  <si>
    <t>súb</t>
  </si>
  <si>
    <t>41</t>
  </si>
  <si>
    <t>9990102</t>
  </si>
  <si>
    <t>Realizačná projektová dokumentácia</t>
  </si>
  <si>
    <t xml:space="preserve">ROZPOČET  </t>
  </si>
  <si>
    <t>Stavba:   VÝSTAVBA CHODNÍKA A VSTUPOV K PRIĽAHLÝM OBJEKTOM</t>
  </si>
  <si>
    <t>Objekt:   ROZŠÍRENIE VEREJNÉHO OSVETLENIA - OBEC DRIENICA</t>
  </si>
  <si>
    <t xml:space="preserve">Objednávateľ:   </t>
  </si>
  <si>
    <t xml:space="preserve">Zhotoviteľ:   </t>
  </si>
  <si>
    <t>Miesto:  Drienica</t>
  </si>
  <si>
    <t>Č.</t>
  </si>
  <si>
    <t xml:space="preserve">Zakladanie   </t>
  </si>
  <si>
    <t>275313311</t>
  </si>
  <si>
    <t xml:space="preserve">Betón základových pätiek, prostý tr. C 8/10   </t>
  </si>
  <si>
    <t>275351217</t>
  </si>
  <si>
    <t xml:space="preserve">Debnenie stien základových pätiek, zhotovenie-tradičné   </t>
  </si>
  <si>
    <t>275351218</t>
  </si>
  <si>
    <t xml:space="preserve">Debnenie stien základových pätiek, odstránenie-tradičné   </t>
  </si>
  <si>
    <t xml:space="preserve">Práce a dodávky M   </t>
  </si>
  <si>
    <t>348370001600</t>
  </si>
  <si>
    <t xml:space="preserve">Svietidlo uličné LED na stĺp alebo výložník Sv. ELUM 1 12.030.010, nastavené na 15W, MINIUSB, SV. SENZOR a stmievanie, IP 65   </t>
  </si>
  <si>
    <t>345290008700</t>
  </si>
  <si>
    <t xml:space="preserve">Patrón poistkový 06A   </t>
  </si>
  <si>
    <t>345710005700</t>
  </si>
  <si>
    <t xml:space="preserve">Rúrka ohybná dvojplášťová HDPE, KOPOFLEX BA KF 09063 BA, DN 63, KOPOS   </t>
  </si>
  <si>
    <t>348370003500</t>
  </si>
  <si>
    <t xml:space="preserve">Stožiar osvetľovací rúrový s prírubou SB 5/60 P, D=60 mm, výška=5,0 m   </t>
  </si>
  <si>
    <t>348370004500</t>
  </si>
  <si>
    <t xml:space="preserve">Rošt základový ZR pre stožiar výšky 3-5 m   </t>
  </si>
  <si>
    <t>348370004900</t>
  </si>
  <si>
    <t xml:space="preserve">Svorkovnica stožiarová NTB 1 pre 1 poistku 80/16A   </t>
  </si>
  <si>
    <t>354410054800</t>
  </si>
  <si>
    <t xml:space="preserve">Drôt bleskozvodový FeZn, d 10 mm   </t>
  </si>
  <si>
    <t>kg</t>
  </si>
  <si>
    <t>354410000900</t>
  </si>
  <si>
    <t xml:space="preserve">Svorka FeZn uzemňovacia označenie SR 03 A   </t>
  </si>
  <si>
    <t>341110000800</t>
  </si>
  <si>
    <t xml:space="preserve">Kábel medený CYKY 3x2,5 mm2   </t>
  </si>
  <si>
    <t>341110028800</t>
  </si>
  <si>
    <t xml:space="preserve">Kábel hliníkový AYKY 4x16 mm2   </t>
  </si>
  <si>
    <t>283230008000</t>
  </si>
  <si>
    <t xml:space="preserve">Výstražná fóla PE, šxhr 300x0,1 mm, dĺ. 250 m, farba červená, HAGARD   </t>
  </si>
  <si>
    <t>589310001200</t>
  </si>
  <si>
    <t xml:space="preserve">Betón STN EN 206-1-C 8/10-X0 (SK)-Cl 1,0-Dmax 32 - S2 z cementu portlandského   </t>
  </si>
  <si>
    <t>PM</t>
  </si>
  <si>
    <t xml:space="preserve">Podružný materiál   </t>
  </si>
  <si>
    <t>21-M</t>
  </si>
  <si>
    <t xml:space="preserve">Elektromontáže   </t>
  </si>
  <si>
    <t>210010161</t>
  </si>
  <si>
    <t xml:space="preserve">Rúrka tuhá elektroinštalačná z HDPE, D 63 uložená voľne   </t>
  </si>
  <si>
    <t>210120001</t>
  </si>
  <si>
    <t xml:space="preserve">Závitová poistka s predným prívodom  E 27 do 25 A   </t>
  </si>
  <si>
    <t>210201862</t>
  </si>
  <si>
    <t xml:space="preserve">Montáž 5m stožiara s prírubou pre uličné svietidlá   </t>
  </si>
  <si>
    <t>210201870</t>
  </si>
  <si>
    <t xml:space="preserve">Montáž základového roštu pre uličné svietidlá 3-5m   </t>
  </si>
  <si>
    <t>210201880</t>
  </si>
  <si>
    <t xml:space="preserve">Montáž stožiarovej svorkovnice pre 1 poistku   </t>
  </si>
  <si>
    <t>210220021</t>
  </si>
  <si>
    <t xml:space="preserve">Uzemňovacie vedenie v zemi FeZn vrátane izolácie spojov O 10mm   </t>
  </si>
  <si>
    <t>210220253</t>
  </si>
  <si>
    <t xml:space="preserve">Svorka FeZn uzemňovacia SR03   </t>
  </si>
  <si>
    <t>210252437</t>
  </si>
  <si>
    <t xml:space="preserve">Montáž kábla CYKY3x2,5 mm2   </t>
  </si>
  <si>
    <t>210901061</t>
  </si>
  <si>
    <t xml:space="preserve">Kábel hliníkový silový, uložený pevne AYKY 450/750 V 4x16   </t>
  </si>
  <si>
    <t>210201810</t>
  </si>
  <si>
    <t xml:space="preserve">Montáž a zapojenie svietidla 1x svetelný zdroj, uličného, LED   </t>
  </si>
  <si>
    <t>46-M</t>
  </si>
  <si>
    <t xml:space="preserve">Zemné práce vykonávané pri externých montážnych prácach   </t>
  </si>
  <si>
    <t>460050703</t>
  </si>
  <si>
    <t xml:space="preserve">Výkop jamy pre stožiar verejného osvetlenia do 2 m3 vrátane, ručný výkop v zemina triedy 3   </t>
  </si>
  <si>
    <t>460200303</t>
  </si>
  <si>
    <t xml:space="preserve">Hĺbenie káblovej ryhy ručne 50 cm širokej a 120 cm hlbokej, v zemine triedy 3   </t>
  </si>
  <si>
    <t>460490012</t>
  </si>
  <si>
    <t xml:space="preserve">Rozvinutie a uloženie výstražnej fólie z PVC do ryhy, šírka do 33 cm   </t>
  </si>
  <si>
    <t>460560303</t>
  </si>
  <si>
    <t xml:space="preserve">Ručný zásyp nezap. káblovej ryhy bez zhutn. zeminy, 50 cm širokej, 120 cm hlbokej v zemine tr. 3   </t>
  </si>
  <si>
    <t>460620013</t>
  </si>
  <si>
    <t xml:space="preserve">Proviz. úprava terénu v zemine tr. 3, aby nerovnosti terénu neboli väčšie ako 2 cm od vodor.hladiny   </t>
  </si>
  <si>
    <t xml:space="preserve">Celkom   </t>
  </si>
  <si>
    <t>Zakladanie</t>
  </si>
  <si>
    <t>Práce a dodávky M</t>
  </si>
  <si>
    <t>21M</t>
  </si>
  <si>
    <t>Elektromontáže</t>
  </si>
  <si>
    <t>46M</t>
  </si>
  <si>
    <t>Zemné práce externé</t>
  </si>
  <si>
    <t xml:space="preserve">Spracoval:   </t>
  </si>
  <si>
    <t xml:space="preserve">Dátum:   </t>
  </si>
  <si>
    <t>6. etapa</t>
  </si>
  <si>
    <t>Imvia - ENGINEERING s.r.o., Prešov</t>
  </si>
  <si>
    <t>ROZŠÍRENIE VEREJNÉHO OSVETLENIA - OBEC DRIENICA</t>
  </si>
  <si>
    <t>6. Etapa + rozšírenie osvetlenia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</si>
</sst>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#,##0.00_ ;\-#,##0.00\ "/>
    <numFmt numFmtId="172" formatCode="#,##0.000_ ;\-#,##0.000\ "/>
  </numFmts>
  <fonts count="4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MS Sans Serif"/>
      <family val="0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YR"/>
      <family val="0"/>
    </font>
    <font>
      <b/>
      <sz val="11"/>
      <color indexed="18"/>
      <name val="Arial CE"/>
      <family val="2"/>
    </font>
    <font>
      <i/>
      <sz val="8"/>
      <color indexed="12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1" fillId="0" borderId="0" applyAlignment="0">
      <protection locked="0"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19" borderId="8" applyNumberFormat="0" applyAlignment="0" applyProtection="0"/>
    <xf numFmtId="0" fontId="43" fillId="19" borderId="9" applyNumberFormat="0" applyAlignment="0" applyProtection="0"/>
    <xf numFmtId="0" fontId="4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221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7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6" fontId="3" fillId="0" borderId="25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66" fontId="13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6" xfId="0" applyFont="1" applyFill="1" applyBorder="1" applyAlignment="1" applyProtection="1">
      <alignment horizontal="center" vertical="center" wrapText="1"/>
      <protection/>
    </xf>
    <xf numFmtId="0" fontId="3" fillId="24" borderId="57" xfId="0" applyFont="1" applyFill="1" applyBorder="1" applyAlignment="1" applyProtection="1">
      <alignment horizontal="center" vertical="center" wrapText="1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6" xfId="0" applyNumberFormat="1" applyFont="1" applyFill="1" applyBorder="1" applyAlignment="1" applyProtection="1">
      <alignment horizontal="center" vertical="center"/>
      <protection/>
    </xf>
    <xf numFmtId="164" fontId="3" fillId="24" borderId="59" xfId="0" applyNumberFormat="1" applyFont="1" applyFill="1" applyBorder="1" applyAlignment="1" applyProtection="1">
      <alignment horizontal="center" vertical="center"/>
      <protection/>
    </xf>
    <xf numFmtId="164" fontId="3" fillId="24" borderId="60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57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24" borderId="59" xfId="0" applyNumberFormat="1" applyFont="1" applyFill="1" applyBorder="1" applyAlignment="1" applyProtection="1">
      <alignment horizontal="center" vertical="center"/>
      <protection/>
    </xf>
    <xf numFmtId="164" fontId="3" fillId="24" borderId="41" xfId="0" applyNumberFormat="1" applyFont="1" applyFill="1" applyBorder="1" applyAlignment="1" applyProtection="1">
      <alignment horizontal="center" vertical="center"/>
      <protection/>
    </xf>
    <xf numFmtId="0" fontId="3" fillId="18" borderId="31" xfId="0" applyFont="1" applyFill="1" applyBorder="1" applyAlignment="1" applyProtection="1">
      <alignment horizontal="left"/>
      <protection/>
    </xf>
    <xf numFmtId="0" fontId="2" fillId="18" borderId="31" xfId="0" applyFont="1" applyFill="1" applyBorder="1" applyAlignment="1" applyProtection="1">
      <alignment horizontal="left"/>
      <protection/>
    </xf>
    <xf numFmtId="0" fontId="2" fillId="18" borderId="32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44" applyAlignment="1">
      <alignment horizontal="left" vertical="top"/>
      <protection locked="0"/>
    </xf>
    <xf numFmtId="0" fontId="23" fillId="0" borderId="0" xfId="44" applyFont="1" applyAlignment="1" applyProtection="1">
      <alignment horizontal="left"/>
      <protection/>
    </xf>
    <xf numFmtId="0" fontId="24" fillId="0" borderId="0" xfId="44" applyFont="1" applyAlignment="1" applyProtection="1">
      <alignment horizontal="left"/>
      <protection/>
    </xf>
    <xf numFmtId="0" fontId="23" fillId="0" borderId="0" xfId="44" applyFont="1" applyAlignment="1" applyProtection="1">
      <alignment horizontal="left" vertical="center"/>
      <protection/>
    </xf>
    <xf numFmtId="0" fontId="3" fillId="0" borderId="0" xfId="44" applyFont="1" applyAlignment="1" applyProtection="1">
      <alignment horizontal="left"/>
      <protection/>
    </xf>
    <xf numFmtId="0" fontId="5" fillId="0" borderId="0" xfId="44" applyFont="1" applyAlignment="1" applyProtection="1">
      <alignment horizontal="left"/>
      <protection/>
    </xf>
    <xf numFmtId="0" fontId="3" fillId="0" borderId="0" xfId="44" applyFont="1" applyAlignment="1" applyProtection="1">
      <alignment horizontal="left" vertical="top" wrapText="1"/>
      <protection/>
    </xf>
    <xf numFmtId="168" fontId="3" fillId="0" borderId="0" xfId="44" applyNumberFormat="1" applyFont="1" applyAlignment="1" applyProtection="1">
      <alignment horizontal="right" vertical="top"/>
      <protection/>
    </xf>
    <xf numFmtId="0" fontId="24" fillId="0" borderId="0" xfId="44" applyFont="1" applyAlignment="1" applyProtection="1">
      <alignment horizontal="left" vertical="top" wrapText="1"/>
      <protection/>
    </xf>
    <xf numFmtId="168" fontId="24" fillId="0" borderId="0" xfId="44" applyNumberFormat="1" applyFont="1" applyAlignment="1" applyProtection="1">
      <alignment horizontal="right" vertical="top"/>
      <protection/>
    </xf>
    <xf numFmtId="0" fontId="25" fillId="25" borderId="61" xfId="44" applyFont="1" applyFill="1" applyBorder="1" applyAlignment="1" applyProtection="1">
      <alignment horizontal="center" vertical="center" wrapText="1"/>
      <protection/>
    </xf>
    <xf numFmtId="165" fontId="26" fillId="0" borderId="0" xfId="44" applyNumberFormat="1" applyFont="1" applyAlignment="1">
      <alignment horizontal="center"/>
      <protection locked="0"/>
    </xf>
    <xf numFmtId="0" fontId="26" fillId="0" borderId="0" xfId="44" applyFont="1" applyAlignment="1">
      <alignment horizontal="left" wrapText="1"/>
      <protection locked="0"/>
    </xf>
    <xf numFmtId="168" fontId="26" fillId="0" borderId="0" xfId="44" applyNumberFormat="1" applyFont="1" applyAlignment="1">
      <alignment horizontal="right"/>
      <protection locked="0"/>
    </xf>
    <xf numFmtId="165" fontId="3" fillId="0" borderId="61" xfId="44" applyNumberFormat="1" applyFont="1" applyBorder="1" applyAlignment="1">
      <alignment horizontal="center"/>
      <protection locked="0"/>
    </xf>
    <xf numFmtId="0" fontId="3" fillId="0" borderId="61" xfId="44" applyFont="1" applyBorder="1" applyAlignment="1">
      <alignment horizontal="left" wrapText="1"/>
      <protection locked="0"/>
    </xf>
    <xf numFmtId="168" fontId="3" fillId="0" borderId="61" xfId="44" applyNumberFormat="1" applyFont="1" applyBorder="1" applyAlignment="1">
      <alignment horizontal="right"/>
      <protection locked="0"/>
    </xf>
    <xf numFmtId="165" fontId="27" fillId="0" borderId="61" xfId="44" applyNumberFormat="1" applyFont="1" applyBorder="1" applyAlignment="1">
      <alignment horizontal="center"/>
      <protection locked="0"/>
    </xf>
    <xf numFmtId="0" fontId="27" fillId="0" borderId="61" xfId="44" applyFont="1" applyBorder="1" applyAlignment="1">
      <alignment horizontal="left" wrapText="1"/>
      <protection locked="0"/>
    </xf>
    <xf numFmtId="168" fontId="27" fillId="0" borderId="61" xfId="44" applyNumberFormat="1" applyFont="1" applyBorder="1" applyAlignment="1">
      <alignment horizontal="right"/>
      <protection locked="0"/>
    </xf>
    <xf numFmtId="165" fontId="28" fillId="0" borderId="0" xfId="44" applyNumberFormat="1" applyFont="1" applyAlignment="1">
      <alignment horizontal="center"/>
      <protection locked="0"/>
    </xf>
    <xf numFmtId="0" fontId="28" fillId="0" borderId="0" xfId="44" applyFont="1" applyAlignment="1">
      <alignment horizontal="left" wrapText="1"/>
      <protection locked="0"/>
    </xf>
    <xf numFmtId="168" fontId="28" fillId="0" borderId="0" xfId="44" applyNumberFormat="1" applyFont="1" applyAlignment="1">
      <alignment horizontal="right"/>
      <protection locked="0"/>
    </xf>
    <xf numFmtId="165" fontId="21" fillId="0" borderId="0" xfId="44" applyNumberFormat="1" applyAlignment="1">
      <alignment horizontal="center" vertical="top"/>
      <protection locked="0"/>
    </xf>
    <xf numFmtId="0" fontId="21" fillId="0" borderId="0" xfId="44" applyAlignment="1">
      <alignment horizontal="left" vertical="top" wrapText="1"/>
      <protection locked="0"/>
    </xf>
    <xf numFmtId="168" fontId="21" fillId="0" borderId="0" xfId="44" applyNumberFormat="1" applyAlignment="1">
      <alignment horizontal="right" vertical="top"/>
      <protection locked="0"/>
    </xf>
    <xf numFmtId="0" fontId="21" fillId="0" borderId="0" xfId="44" applyFont="1" applyAlignment="1">
      <alignment horizontal="left" vertical="top"/>
      <protection locked="0"/>
    </xf>
    <xf numFmtId="0" fontId="21" fillId="0" borderId="0" xfId="44" applyAlignment="1">
      <alignment horizontal="center" vertical="top"/>
      <protection locked="0"/>
    </xf>
    <xf numFmtId="0" fontId="0" fillId="0" borderId="0" xfId="0" applyAlignment="1">
      <alignment horizontal="center" vertical="top"/>
    </xf>
    <xf numFmtId="0" fontId="21" fillId="0" borderId="0" xfId="44" applyFont="1" applyAlignment="1">
      <alignment horizontal="center" vertical="top"/>
      <protection locked="0"/>
    </xf>
    <xf numFmtId="14" fontId="3" fillId="18" borderId="0" xfId="0" applyNumberFormat="1" applyFont="1" applyFill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22" fillId="0" borderId="0" xfId="44" applyFont="1" applyAlignment="1" applyProtection="1">
      <alignment horizontal="center"/>
      <protection/>
    </xf>
    <xf numFmtId="0" fontId="22" fillId="0" borderId="0" xfId="44" applyFont="1" applyAlignment="1" applyProtection="1">
      <alignment horizontal="center" vertical="center"/>
      <protection/>
    </xf>
    <xf numFmtId="0" fontId="24" fillId="0" borderId="0" xfId="44" applyFont="1" applyAlignment="1" applyProtection="1">
      <alignment horizontal="left" vertical="center"/>
      <protection/>
    </xf>
    <xf numFmtId="0" fontId="24" fillId="0" borderId="0" xfId="44" applyFont="1" applyAlignment="1" applyProtection="1">
      <alignment horizontal="left" vertical="center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Q38" sqref="Q38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205" t="s">
        <v>2</v>
      </c>
      <c r="F5" s="206"/>
      <c r="G5" s="206"/>
      <c r="H5" s="206"/>
      <c r="I5" s="206"/>
      <c r="J5" s="207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208" t="s">
        <v>340</v>
      </c>
      <c r="F7" s="209"/>
      <c r="G7" s="209"/>
      <c r="H7" s="209"/>
      <c r="I7" s="209"/>
      <c r="J7" s="210"/>
      <c r="K7" s="14"/>
      <c r="L7" s="14"/>
      <c r="M7" s="14"/>
      <c r="N7" s="14"/>
      <c r="O7" s="14" t="s">
        <v>8</v>
      </c>
      <c r="P7" s="23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19" t="s">
        <v>10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11</v>
      </c>
      <c r="C9" s="14"/>
      <c r="D9" s="14"/>
      <c r="E9" s="211" t="s">
        <v>4</v>
      </c>
      <c r="F9" s="212"/>
      <c r="G9" s="212"/>
      <c r="H9" s="212"/>
      <c r="I9" s="212"/>
      <c r="J9" s="213"/>
      <c r="K9" s="14"/>
      <c r="L9" s="14"/>
      <c r="M9" s="14"/>
      <c r="N9" s="14"/>
      <c r="O9" s="14" t="s">
        <v>12</v>
      </c>
      <c r="P9" s="214" t="s">
        <v>13</v>
      </c>
      <c r="Q9" s="215"/>
      <c r="R9" s="216"/>
      <c r="S9" s="18"/>
    </row>
    <row r="10" spans="1:19" ht="17.25" customHeight="1" hidden="1">
      <c r="A10" s="13"/>
      <c r="B10" s="14" t="s">
        <v>14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15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16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17</v>
      </c>
      <c r="P25" s="14" t="s">
        <v>18</v>
      </c>
      <c r="Q25" s="14"/>
      <c r="R25" s="14"/>
      <c r="S25" s="18"/>
    </row>
    <row r="26" spans="1:19" ht="17.25" customHeight="1">
      <c r="A26" s="13"/>
      <c r="B26" s="14" t="s">
        <v>19</v>
      </c>
      <c r="C26" s="14"/>
      <c r="D26" s="14"/>
      <c r="E26" s="15" t="s">
        <v>20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21</v>
      </c>
      <c r="C27" s="14"/>
      <c r="D27" s="14"/>
      <c r="E27" s="23" t="s">
        <v>338</v>
      </c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22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23</v>
      </c>
      <c r="F30" s="14"/>
      <c r="G30" s="14" t="s">
        <v>24</v>
      </c>
      <c r="H30" s="14"/>
      <c r="I30" s="14"/>
      <c r="J30" s="14"/>
      <c r="K30" s="14"/>
      <c r="L30" s="14"/>
      <c r="M30" s="14"/>
      <c r="N30" s="14"/>
      <c r="O30" s="34" t="s">
        <v>25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/>
      <c r="H31" s="36"/>
      <c r="I31" s="37"/>
      <c r="J31" s="14"/>
      <c r="K31" s="14"/>
      <c r="L31" s="14"/>
      <c r="M31" s="14"/>
      <c r="N31" s="14"/>
      <c r="O31" s="38"/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26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27</v>
      </c>
      <c r="B34" s="48"/>
      <c r="C34" s="48"/>
      <c r="D34" s="49"/>
      <c r="E34" s="50" t="s">
        <v>28</v>
      </c>
      <c r="F34" s="49"/>
      <c r="G34" s="50" t="s">
        <v>29</v>
      </c>
      <c r="H34" s="48"/>
      <c r="I34" s="49"/>
      <c r="J34" s="50" t="s">
        <v>30</v>
      </c>
      <c r="K34" s="48"/>
      <c r="L34" s="50" t="s">
        <v>31</v>
      </c>
      <c r="M34" s="48"/>
      <c r="N34" s="48"/>
      <c r="O34" s="49"/>
      <c r="P34" s="50" t="s">
        <v>32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33</v>
      </c>
      <c r="F36" s="44"/>
      <c r="G36" s="44"/>
      <c r="H36" s="44"/>
      <c r="I36" s="44"/>
      <c r="J36" s="61" t="s">
        <v>34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35</v>
      </c>
      <c r="B37" s="63"/>
      <c r="C37" s="64" t="s">
        <v>36</v>
      </c>
      <c r="D37" s="65"/>
      <c r="E37" s="65"/>
      <c r="F37" s="66"/>
      <c r="G37" s="62" t="s">
        <v>37</v>
      </c>
      <c r="H37" s="67"/>
      <c r="I37" s="64" t="s">
        <v>38</v>
      </c>
      <c r="J37" s="65"/>
      <c r="K37" s="65"/>
      <c r="L37" s="62" t="s">
        <v>39</v>
      </c>
      <c r="M37" s="67"/>
      <c r="N37" s="64" t="s">
        <v>40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41</v>
      </c>
      <c r="C38" s="17"/>
      <c r="D38" s="70" t="s">
        <v>42</v>
      </c>
      <c r="E38" s="71">
        <f>SUMIF(Rozpocet!O5:O64,8,Rozpocet!I5:I64)</f>
        <v>0</v>
      </c>
      <c r="F38" s="72"/>
      <c r="G38" s="68">
        <v>8</v>
      </c>
      <c r="H38" s="73" t="s">
        <v>43</v>
      </c>
      <c r="I38" s="30"/>
      <c r="J38" s="74">
        <v>0</v>
      </c>
      <c r="K38" s="75"/>
      <c r="L38" s="68">
        <v>13</v>
      </c>
      <c r="M38" s="28" t="s">
        <v>44</v>
      </c>
      <c r="N38" s="36"/>
      <c r="O38" s="36"/>
      <c r="P38" s="76">
        <f>M48</f>
        <v>20</v>
      </c>
      <c r="Q38" s="77" t="s">
        <v>45</v>
      </c>
      <c r="R38" s="71">
        <v>0</v>
      </c>
      <c r="S38" s="72"/>
    </row>
    <row r="39" spans="1:19" ht="20.25" customHeight="1">
      <c r="A39" s="68">
        <v>2</v>
      </c>
      <c r="B39" s="78"/>
      <c r="C39" s="33"/>
      <c r="D39" s="70" t="s">
        <v>46</v>
      </c>
      <c r="E39" s="71">
        <f>SUMIF(Rozpocet!O10:O64,4,Rozpocet!I10:I64)</f>
        <v>0</v>
      </c>
      <c r="F39" s="72"/>
      <c r="G39" s="68">
        <v>9</v>
      </c>
      <c r="H39" s="14" t="s">
        <v>47</v>
      </c>
      <c r="I39" s="70"/>
      <c r="J39" s="74">
        <v>0</v>
      </c>
      <c r="K39" s="75"/>
      <c r="L39" s="68">
        <v>14</v>
      </c>
      <c r="M39" s="28" t="s">
        <v>48</v>
      </c>
      <c r="N39" s="36"/>
      <c r="O39" s="36"/>
      <c r="P39" s="76">
        <f>M48</f>
        <v>20</v>
      </c>
      <c r="Q39" s="77" t="s">
        <v>45</v>
      </c>
      <c r="R39" s="71">
        <v>0</v>
      </c>
      <c r="S39" s="72"/>
    </row>
    <row r="40" spans="1:19" ht="20.25" customHeight="1">
      <c r="A40" s="68">
        <v>3</v>
      </c>
      <c r="B40" s="69" t="s">
        <v>49</v>
      </c>
      <c r="C40" s="17"/>
      <c r="D40" s="70" t="s">
        <v>42</v>
      </c>
      <c r="E40" s="71">
        <f>SUMIF(Rozpocet!O11:O64,32,Rozpocet!I11:I64)</f>
        <v>0</v>
      </c>
      <c r="F40" s="72"/>
      <c r="G40" s="68">
        <v>10</v>
      </c>
      <c r="H40" s="73" t="s">
        <v>50</v>
      </c>
      <c r="I40" s="30"/>
      <c r="J40" s="74">
        <v>0</v>
      </c>
      <c r="K40" s="75"/>
      <c r="L40" s="68">
        <v>15</v>
      </c>
      <c r="M40" s="28" t="s">
        <v>51</v>
      </c>
      <c r="N40" s="36"/>
      <c r="O40" s="36"/>
      <c r="P40" s="76">
        <f>M48</f>
        <v>20</v>
      </c>
      <c r="Q40" s="77" t="s">
        <v>45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46</v>
      </c>
      <c r="E41" s="71">
        <f>SUMIF(Rozpocet!O12:O64,16,Rozpocet!I12:I64)+SUMIF(Rozpocet!O12:O64,128,Rozpocet!I12:I64)</f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52</v>
      </c>
      <c r="N41" s="36"/>
      <c r="O41" s="36"/>
      <c r="P41" s="76">
        <f>M48</f>
        <v>20</v>
      </c>
      <c r="Q41" s="77" t="s">
        <v>45</v>
      </c>
      <c r="R41" s="71">
        <v>0</v>
      </c>
      <c r="S41" s="72"/>
    </row>
    <row r="42" spans="1:19" ht="20.25" customHeight="1">
      <c r="A42" s="68">
        <v>5</v>
      </c>
      <c r="B42" s="69" t="s">
        <v>53</v>
      </c>
      <c r="C42" s="17"/>
      <c r="D42" s="70" t="s">
        <v>42</v>
      </c>
      <c r="E42" s="71">
        <f>SUMIF(M_Rozpočet!J14:J47,8,M_Rozpočet!H14:H47)</f>
        <v>0</v>
      </c>
      <c r="F42" s="72"/>
      <c r="G42" s="79"/>
      <c r="H42" s="36"/>
      <c r="I42" s="30"/>
      <c r="J42" s="80"/>
      <c r="K42" s="75"/>
      <c r="L42" s="68">
        <v>17</v>
      </c>
      <c r="M42" s="28" t="s">
        <v>54</v>
      </c>
      <c r="N42" s="36"/>
      <c r="O42" s="36"/>
      <c r="P42" s="76">
        <f>M48</f>
        <v>20</v>
      </c>
      <c r="Q42" s="77" t="s">
        <v>45</v>
      </c>
      <c r="R42" s="71">
        <v>0</v>
      </c>
      <c r="S42" s="72"/>
    </row>
    <row r="43" spans="1:19" ht="20.25" customHeight="1">
      <c r="A43" s="68">
        <v>6</v>
      </c>
      <c r="B43" s="78"/>
      <c r="C43" s="33"/>
      <c r="D43" s="70" t="s">
        <v>46</v>
      </c>
      <c r="E43" s="71">
        <f>SUMIF(M_Rozpočet!J14:J47,4,M_Rozpočet!H14:H47)</f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55</v>
      </c>
      <c r="N43" s="36"/>
      <c r="O43" s="36"/>
      <c r="P43" s="36"/>
      <c r="Q43" s="36"/>
      <c r="R43" s="71">
        <f>SUMIF(Rozpocet!O14:O64,1024,Rozpocet!I14:I64)</f>
        <v>0</v>
      </c>
      <c r="S43" s="72"/>
    </row>
    <row r="44" spans="1:19" ht="20.25" customHeight="1">
      <c r="A44" s="68">
        <v>7</v>
      </c>
      <c r="B44" s="81" t="s">
        <v>56</v>
      </c>
      <c r="C44" s="36"/>
      <c r="D44" s="30"/>
      <c r="E44" s="82">
        <f>SUM(E38:E43)</f>
        <v>0</v>
      </c>
      <c r="F44" s="46"/>
      <c r="G44" s="68">
        <v>12</v>
      </c>
      <c r="H44" s="81" t="s">
        <v>57</v>
      </c>
      <c r="I44" s="30"/>
      <c r="J44" s="83">
        <f>SUM(J38:J41)</f>
        <v>0</v>
      </c>
      <c r="K44" s="84"/>
      <c r="L44" s="68">
        <v>19</v>
      </c>
      <c r="M44" s="81" t="s">
        <v>58</v>
      </c>
      <c r="N44" s="36"/>
      <c r="O44" s="36"/>
      <c r="P44" s="36"/>
      <c r="Q44" s="72"/>
      <c r="R44" s="82">
        <f>SUM(R38:R43)</f>
        <v>0</v>
      </c>
      <c r="S44" s="46"/>
    </row>
    <row r="45" spans="1:19" ht="20.25" customHeight="1">
      <c r="A45" s="85">
        <v>20</v>
      </c>
      <c r="B45" s="86" t="s">
        <v>59</v>
      </c>
      <c r="C45" s="87"/>
      <c r="D45" s="88"/>
      <c r="E45" s="89">
        <f>SUMIF(Rozpocet!O14:O64,512,Rozpocet!I14:I64)</f>
        <v>0</v>
      </c>
      <c r="F45" s="42"/>
      <c r="G45" s="85">
        <v>21</v>
      </c>
      <c r="H45" s="86" t="s">
        <v>60</v>
      </c>
      <c r="I45" s="88"/>
      <c r="J45" s="90">
        <v>0</v>
      </c>
      <c r="K45" s="91">
        <f>M48</f>
        <v>20</v>
      </c>
      <c r="L45" s="85">
        <v>22</v>
      </c>
      <c r="M45" s="86" t="s">
        <v>61</v>
      </c>
      <c r="N45" s="87"/>
      <c r="O45" s="41"/>
      <c r="P45" s="41"/>
      <c r="Q45" s="41"/>
      <c r="R45" s="89">
        <f>SUMIF(Rozpocet!O14:O64,"&lt;4",Rozpocet!I14:I64)+SUMIF(Rozpocet!O14:O64,"&gt;1024",Rozpocet!I14:I64)</f>
        <v>0</v>
      </c>
      <c r="S45" s="42"/>
    </row>
    <row r="46" spans="1:19" ht="20.25" customHeight="1">
      <c r="A46" s="92" t="s">
        <v>21</v>
      </c>
      <c r="B46" s="11"/>
      <c r="C46" s="11"/>
      <c r="D46" s="11"/>
      <c r="E46" s="11"/>
      <c r="F46" s="93"/>
      <c r="G46" s="94"/>
      <c r="H46" s="11"/>
      <c r="I46" s="11"/>
      <c r="J46" s="11"/>
      <c r="K46" s="11"/>
      <c r="L46" s="62" t="s">
        <v>62</v>
      </c>
      <c r="M46" s="49"/>
      <c r="N46" s="64" t="s">
        <v>63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5"/>
      <c r="H47" s="14"/>
      <c r="I47" s="14"/>
      <c r="J47" s="14"/>
      <c r="K47" s="14"/>
      <c r="L47" s="68">
        <v>23</v>
      </c>
      <c r="M47" s="73" t="s">
        <v>64</v>
      </c>
      <c r="N47" s="36"/>
      <c r="O47" s="36"/>
      <c r="P47" s="36"/>
      <c r="Q47" s="72"/>
      <c r="R47" s="82">
        <f>ROUND(E44+J44+R44+E45+J45+R45,2)</f>
        <v>0</v>
      </c>
      <c r="S47" s="96">
        <f>E44+J44+R44+E45+J45+R45</f>
        <v>0</v>
      </c>
    </row>
    <row r="48" spans="1:19" ht="20.25" customHeight="1">
      <c r="A48" s="97" t="s">
        <v>65</v>
      </c>
      <c r="B48" s="32"/>
      <c r="C48" s="32"/>
      <c r="D48" s="32"/>
      <c r="E48" s="32"/>
      <c r="F48" s="33"/>
      <c r="G48" s="98" t="s">
        <v>66</v>
      </c>
      <c r="H48" s="32"/>
      <c r="I48" s="32"/>
      <c r="J48" s="32"/>
      <c r="K48" s="32"/>
      <c r="L48" s="68">
        <v>24</v>
      </c>
      <c r="M48" s="99">
        <v>20</v>
      </c>
      <c r="N48" s="30" t="s">
        <v>45</v>
      </c>
      <c r="O48" s="100">
        <f>R47-O49</f>
        <v>0</v>
      </c>
      <c r="P48" s="32" t="s">
        <v>67</v>
      </c>
      <c r="Q48" s="32"/>
      <c r="R48" s="101">
        <f>ROUND(O48*M48/100,2)</f>
        <v>0</v>
      </c>
      <c r="S48" s="102">
        <f>O48*M48/100</f>
        <v>0</v>
      </c>
    </row>
    <row r="49" spans="1:19" ht="20.25" customHeight="1">
      <c r="A49" s="103" t="s">
        <v>19</v>
      </c>
      <c r="B49" s="26"/>
      <c r="C49" s="26"/>
      <c r="D49" s="26"/>
      <c r="E49" s="26"/>
      <c r="F49" s="17"/>
      <c r="G49" s="104"/>
      <c r="H49" s="26"/>
      <c r="I49" s="26"/>
      <c r="J49" s="26"/>
      <c r="K49" s="26"/>
      <c r="L49" s="68">
        <v>25</v>
      </c>
      <c r="M49" s="99">
        <v>20</v>
      </c>
      <c r="N49" s="30" t="s">
        <v>45</v>
      </c>
      <c r="O49" s="100">
        <f>ROUND(SUMIF(Rozpocet!N14:N64,M49,Rozpocet!I14:I64)+SUMIF(P38:P42,M49,R38:R42)+IF(K45=M49,J45,0),2)</f>
        <v>0</v>
      </c>
      <c r="P49" s="36" t="s">
        <v>67</v>
      </c>
      <c r="Q49" s="36"/>
      <c r="R49" s="71">
        <f>ROUND(O49*M49/100,2)</f>
        <v>0</v>
      </c>
      <c r="S49" s="105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5"/>
      <c r="H50" s="14"/>
      <c r="I50" s="14"/>
      <c r="J50" s="14"/>
      <c r="K50" s="14"/>
      <c r="L50" s="85">
        <v>26</v>
      </c>
      <c r="M50" s="106" t="s">
        <v>68</v>
      </c>
      <c r="N50" s="87"/>
      <c r="O50" s="87"/>
      <c r="P50" s="87"/>
      <c r="Q50" s="41"/>
      <c r="R50" s="107">
        <f>R47+R48+R49</f>
        <v>0</v>
      </c>
      <c r="S50" s="108"/>
    </row>
    <row r="51" spans="1:19" ht="20.25" customHeight="1">
      <c r="A51" s="97" t="s">
        <v>69</v>
      </c>
      <c r="B51" s="32"/>
      <c r="C51" s="32"/>
      <c r="D51" s="32"/>
      <c r="E51" s="32"/>
      <c r="F51" s="33"/>
      <c r="G51" s="98" t="s">
        <v>66</v>
      </c>
      <c r="H51" s="32"/>
      <c r="I51" s="32"/>
      <c r="J51" s="32"/>
      <c r="K51" s="32"/>
      <c r="L51" s="62" t="s">
        <v>70</v>
      </c>
      <c r="M51" s="49"/>
      <c r="N51" s="64" t="s">
        <v>71</v>
      </c>
      <c r="O51" s="48"/>
      <c r="P51" s="48"/>
      <c r="Q51" s="48"/>
      <c r="R51" s="109"/>
      <c r="S51" s="51"/>
    </row>
    <row r="52" spans="1:19" ht="20.25" customHeight="1">
      <c r="A52" s="103" t="s">
        <v>22</v>
      </c>
      <c r="B52" s="26"/>
      <c r="C52" s="26"/>
      <c r="D52" s="26"/>
      <c r="E52" s="26"/>
      <c r="F52" s="17"/>
      <c r="G52" s="104"/>
      <c r="H52" s="26"/>
      <c r="I52" s="26"/>
      <c r="J52" s="26"/>
      <c r="K52" s="26"/>
      <c r="L52" s="68">
        <v>27</v>
      </c>
      <c r="M52" s="73" t="s">
        <v>72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5"/>
      <c r="H53" s="14"/>
      <c r="I53" s="14"/>
      <c r="J53" s="14"/>
      <c r="K53" s="14"/>
      <c r="L53" s="68">
        <v>28</v>
      </c>
      <c r="M53" s="73" t="s">
        <v>73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0" t="s">
        <v>65</v>
      </c>
      <c r="B54" s="41"/>
      <c r="C54" s="41"/>
      <c r="D54" s="41"/>
      <c r="E54" s="41"/>
      <c r="F54" s="111"/>
      <c r="G54" s="112" t="s">
        <v>66</v>
      </c>
      <c r="H54" s="41"/>
      <c r="I54" s="41"/>
      <c r="J54" s="41"/>
      <c r="K54" s="41"/>
      <c r="L54" s="85">
        <v>29</v>
      </c>
      <c r="M54" s="86" t="s">
        <v>74</v>
      </c>
      <c r="N54" s="87"/>
      <c r="O54" s="87"/>
      <c r="P54" s="87"/>
      <c r="Q54" s="88"/>
      <c r="R54" s="55">
        <v>0</v>
      </c>
      <c r="S54" s="113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pane ySplit="13" topLeftCell="BM14" activePane="bottomLeft" state="frozen"/>
      <selection pane="topLeft" activeCell="A1" sqref="A1"/>
      <selection pane="bottomLeft" activeCell="B3" sqref="B3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4" t="s">
        <v>75</v>
      </c>
      <c r="B1" s="115"/>
      <c r="C1" s="115"/>
      <c r="D1" s="115"/>
      <c r="E1" s="115"/>
    </row>
    <row r="2" spans="1:5" ht="12" customHeight="1">
      <c r="A2" s="116" t="s">
        <v>76</v>
      </c>
      <c r="B2" s="117" t="str">
        <f>'Krycí list'!E5</f>
        <v>Výstavba chodníka a vstupov k priľahlým objektom</v>
      </c>
      <c r="C2" s="118"/>
      <c r="D2" s="118"/>
      <c r="E2" s="118"/>
    </row>
    <row r="3" spans="1:5" ht="12" customHeight="1">
      <c r="A3" s="116" t="s">
        <v>77</v>
      </c>
      <c r="B3" s="117" t="str">
        <f>'Krycí list'!E7</f>
        <v>6. Etapa + rozšírenie osvetlenia</v>
      </c>
      <c r="C3" s="119"/>
      <c r="D3" s="117"/>
      <c r="E3" s="120"/>
    </row>
    <row r="4" spans="1:5" ht="12" customHeight="1">
      <c r="A4" s="116" t="s">
        <v>78</v>
      </c>
      <c r="B4" s="117" t="str">
        <f>'Krycí list'!E9</f>
        <v> </v>
      </c>
      <c r="C4" s="119"/>
      <c r="D4" s="117"/>
      <c r="E4" s="120"/>
    </row>
    <row r="5" spans="1:5" ht="12" customHeight="1">
      <c r="A5" s="117" t="s">
        <v>79</v>
      </c>
      <c r="B5" s="117" t="str">
        <f>'Krycí list'!P5</f>
        <v> </v>
      </c>
      <c r="C5" s="119"/>
      <c r="D5" s="117"/>
      <c r="E5" s="120"/>
    </row>
    <row r="6" spans="1:5" ht="6" customHeight="1">
      <c r="A6" s="117"/>
      <c r="B6" s="117"/>
      <c r="C6" s="119"/>
      <c r="D6" s="117"/>
      <c r="E6" s="120"/>
    </row>
    <row r="7" spans="1:5" ht="12" customHeight="1">
      <c r="A7" s="117" t="s">
        <v>80</v>
      </c>
      <c r="B7" s="117" t="str">
        <f>'Krycí list'!E26</f>
        <v>Obec Drienica</v>
      </c>
      <c r="C7" s="119"/>
      <c r="D7" s="117"/>
      <c r="E7" s="120"/>
    </row>
    <row r="8" spans="1:5" ht="12" customHeight="1">
      <c r="A8" s="117" t="s">
        <v>81</v>
      </c>
      <c r="B8" s="117" t="str">
        <f>'Krycí list'!E28</f>
        <v> </v>
      </c>
      <c r="C8" s="119"/>
      <c r="D8" s="117"/>
      <c r="E8" s="120"/>
    </row>
    <row r="9" spans="1:5" ht="12" customHeight="1">
      <c r="A9" s="117" t="s">
        <v>82</v>
      </c>
      <c r="B9" s="204"/>
      <c r="C9" s="119"/>
      <c r="D9" s="117"/>
      <c r="E9" s="120"/>
    </row>
    <row r="10" spans="1:5" ht="6" customHeight="1">
      <c r="A10" s="115"/>
      <c r="B10" s="115"/>
      <c r="C10" s="115"/>
      <c r="D10" s="115"/>
      <c r="E10" s="115"/>
    </row>
    <row r="11" spans="1:5" ht="12" customHeight="1">
      <c r="A11" s="121" t="s">
        <v>83</v>
      </c>
      <c r="B11" s="122" t="s">
        <v>84</v>
      </c>
      <c r="C11" s="123" t="s">
        <v>85</v>
      </c>
      <c r="D11" s="124" t="s">
        <v>86</v>
      </c>
      <c r="E11" s="123" t="s">
        <v>87</v>
      </c>
    </row>
    <row r="12" spans="1:5" ht="12" customHeight="1">
      <c r="A12" s="125">
        <v>1</v>
      </c>
      <c r="B12" s="126">
        <v>2</v>
      </c>
      <c r="C12" s="127">
        <v>3</v>
      </c>
      <c r="D12" s="128">
        <v>4</v>
      </c>
      <c r="E12" s="127">
        <v>5</v>
      </c>
    </row>
    <row r="13" spans="1:5" ht="3.75" customHeight="1">
      <c r="A13" s="129"/>
      <c r="B13" s="129"/>
      <c r="C13" s="129"/>
      <c r="D13" s="129"/>
      <c r="E13" s="129"/>
    </row>
    <row r="14" spans="1:5" s="130" customFormat="1" ht="12.75" customHeight="1">
      <c r="A14" s="131" t="str">
        <f>Rozpocet!D14</f>
        <v>HSV</v>
      </c>
      <c r="B14" s="132" t="str">
        <f>Rozpocet!E14</f>
        <v>Práce a dodávky HSV</v>
      </c>
      <c r="C14" s="133">
        <f>Rozpocet!I14</f>
        <v>0</v>
      </c>
      <c r="D14" s="134">
        <f>Rozpocet!K14</f>
        <v>583.002683</v>
      </c>
      <c r="E14" s="134">
        <f>Rozpocet!M14</f>
        <v>0</v>
      </c>
    </row>
    <row r="15" spans="1:5" s="130" customFormat="1" ht="12.75" customHeight="1">
      <c r="A15" s="135" t="str">
        <f>Rozpocet!D15</f>
        <v>1</v>
      </c>
      <c r="B15" s="136" t="str">
        <f>Rozpocet!E15</f>
        <v>Zemné práce</v>
      </c>
      <c r="C15" s="137">
        <f>Rozpocet!I15</f>
        <v>0</v>
      </c>
      <c r="D15" s="138">
        <f>Rozpocet!K15</f>
        <v>22.88</v>
      </c>
      <c r="E15" s="138">
        <f>Rozpocet!M15</f>
        <v>0</v>
      </c>
    </row>
    <row r="16" spans="1:5" s="130" customFormat="1" ht="12.75" customHeight="1">
      <c r="A16" s="135">
        <v>2</v>
      </c>
      <c r="B16" s="136" t="s">
        <v>329</v>
      </c>
      <c r="C16" s="137">
        <f>M_Rozpočet!H13</f>
        <v>0</v>
      </c>
      <c r="D16" s="138"/>
      <c r="E16" s="138"/>
    </row>
    <row r="17" spans="1:5" s="130" customFormat="1" ht="12.75" customHeight="1">
      <c r="A17" s="135" t="s">
        <v>134</v>
      </c>
      <c r="B17" s="136" t="s">
        <v>330</v>
      </c>
      <c r="C17" s="137">
        <f>M_Rozpočet!H17</f>
        <v>0</v>
      </c>
      <c r="D17" s="138"/>
      <c r="E17" s="138"/>
    </row>
    <row r="18" spans="1:5" s="130" customFormat="1" ht="12.75" customHeight="1">
      <c r="A18" s="135" t="s">
        <v>331</v>
      </c>
      <c r="B18" s="136" t="s">
        <v>332</v>
      </c>
      <c r="C18" s="137">
        <f>M_Rozpočet!H31</f>
        <v>0</v>
      </c>
      <c r="D18" s="138"/>
      <c r="E18" s="138"/>
    </row>
    <row r="19" spans="1:5" s="130" customFormat="1" ht="12.75" customHeight="1">
      <c r="A19" s="135" t="str">
        <f>Rozpocet!D24</f>
        <v>4</v>
      </c>
      <c r="B19" s="136" t="str">
        <f>Rozpocet!E24</f>
        <v>Vodorovné konštrukcie</v>
      </c>
      <c r="C19" s="137">
        <f>Rozpocet!I24</f>
        <v>0</v>
      </c>
      <c r="D19" s="138">
        <f>Rozpocet!K24</f>
        <v>7.56308</v>
      </c>
      <c r="E19" s="138">
        <f>Rozpocet!M24</f>
        <v>0</v>
      </c>
    </row>
    <row r="20" spans="1:5" s="130" customFormat="1" ht="12.75" customHeight="1">
      <c r="A20" s="135" t="s">
        <v>333</v>
      </c>
      <c r="B20" s="136" t="s">
        <v>334</v>
      </c>
      <c r="C20" s="137">
        <f>M_Rozpočet!H42</f>
        <v>0</v>
      </c>
      <c r="D20" s="138"/>
      <c r="E20" s="138"/>
    </row>
    <row r="21" spans="1:5" s="130" customFormat="1" ht="12.75" customHeight="1">
      <c r="A21" s="135" t="str">
        <f>Rozpocet!D26</f>
        <v>5</v>
      </c>
      <c r="B21" s="136" t="str">
        <f>Rozpocet!E26</f>
        <v>Komunikácie</v>
      </c>
      <c r="C21" s="137">
        <f>Rozpocet!I26</f>
        <v>0</v>
      </c>
      <c r="D21" s="138">
        <f>Rozpocet!K26</f>
        <v>370.99473</v>
      </c>
      <c r="E21" s="138">
        <f>Rozpocet!M26</f>
        <v>0</v>
      </c>
    </row>
    <row r="22" spans="1:5" s="130" customFormat="1" ht="12.75" customHeight="1">
      <c r="A22" s="135" t="str">
        <f>Rozpocet!D32</f>
        <v>8</v>
      </c>
      <c r="B22" s="136" t="str">
        <f>Rozpocet!E32</f>
        <v>Rúrové vedenie</v>
      </c>
      <c r="C22" s="137">
        <f>Rozpocet!I32</f>
        <v>0</v>
      </c>
      <c r="D22" s="138">
        <f>Rozpocet!K32</f>
        <v>5.371325000000001</v>
      </c>
      <c r="E22" s="138">
        <f>Rozpocet!M32</f>
        <v>0</v>
      </c>
    </row>
    <row r="23" spans="1:5" s="130" customFormat="1" ht="12.75" customHeight="1">
      <c r="A23" s="135" t="str">
        <f>Rozpocet!D39</f>
        <v>9</v>
      </c>
      <c r="B23" s="136" t="str">
        <f>Rozpocet!E39</f>
        <v>Ostatné konštrukcie a práce-búranie</v>
      </c>
      <c r="C23" s="137">
        <f>Rozpocet!I39</f>
        <v>0</v>
      </c>
      <c r="D23" s="138">
        <f>Rozpocet!K39</f>
        <v>176.19354800000002</v>
      </c>
      <c r="E23" s="138">
        <f>Rozpocet!M39</f>
        <v>0</v>
      </c>
    </row>
    <row r="24" spans="1:5" s="130" customFormat="1" ht="12.75" customHeight="1">
      <c r="A24" s="135" t="str">
        <f>Rozpocet!D58</f>
        <v>99</v>
      </c>
      <c r="B24" s="136" t="str">
        <f>Rozpocet!E58</f>
        <v>Presun hmôt HSV</v>
      </c>
      <c r="C24" s="137">
        <f>Rozpocet!I58</f>
        <v>0</v>
      </c>
      <c r="D24" s="138">
        <f>Rozpocet!K58</f>
        <v>0</v>
      </c>
      <c r="E24" s="138">
        <f>Rozpocet!M58</f>
        <v>0</v>
      </c>
    </row>
    <row r="25" spans="1:5" s="130" customFormat="1" ht="12.75" customHeight="1">
      <c r="A25" s="131" t="str">
        <f>Rozpocet!D60</f>
        <v>OST</v>
      </c>
      <c r="B25" s="132" t="str">
        <f>Rozpocet!E60</f>
        <v>Ostatné</v>
      </c>
      <c r="C25" s="133">
        <f>Rozpocet!I60</f>
        <v>0</v>
      </c>
      <c r="D25" s="134">
        <f>Rozpocet!K60</f>
        <v>0</v>
      </c>
      <c r="E25" s="134">
        <f>Rozpocet!M60</f>
        <v>0</v>
      </c>
    </row>
    <row r="26" spans="1:5" s="130" customFormat="1" ht="12.75" customHeight="1">
      <c r="A26" s="135" t="str">
        <f>Rozpocet!D61</f>
        <v>O01</v>
      </c>
      <c r="B26" s="136" t="str">
        <f>Rozpocet!E61</f>
        <v>Ostatné</v>
      </c>
      <c r="C26" s="137">
        <f>Rozpocet!I61</f>
        <v>0</v>
      </c>
      <c r="D26" s="138">
        <f>Rozpocet!K61</f>
        <v>0</v>
      </c>
      <c r="E26" s="138">
        <f>Rozpocet!M61</f>
        <v>0</v>
      </c>
    </row>
    <row r="27" spans="2:5" s="139" customFormat="1" ht="12.75" customHeight="1">
      <c r="B27" s="140" t="s">
        <v>88</v>
      </c>
      <c r="C27" s="141">
        <f>Rozpocet!I64+M_Rozpočet!H48</f>
        <v>0</v>
      </c>
      <c r="D27" s="142">
        <f>Rozpocet!K64</f>
        <v>583.002683</v>
      </c>
      <c r="E27" s="142">
        <f>Rozpocet!M64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showGridLines="0" zoomScalePageLayoutView="0" workbookViewId="0" topLeftCell="A1">
      <pane ySplit="13" topLeftCell="BM14" activePane="bottomLeft" state="frozen"/>
      <selection pane="topLeft" activeCell="A1" sqref="A1"/>
      <selection pane="bottomLeft" activeCell="AA19" sqref="AA19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4.710937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421875" style="2" customWidth="1"/>
    <col min="8" max="8" width="9.8515625" style="2" customWidth="1"/>
    <col min="9" max="9" width="12.7109375" style="2" customWidth="1"/>
    <col min="10" max="10" width="10.71093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00390625" style="2" hidden="1" customWidth="1"/>
    <col min="15" max="15" width="6.7109375" style="2" hidden="1" customWidth="1"/>
    <col min="16" max="16" width="7.140625" style="2" hidden="1" customWidth="1"/>
    <col min="17" max="20" width="9.140625" style="2" hidden="1" customWidth="1"/>
    <col min="21" max="16384" width="9.140625" style="2" customWidth="1"/>
  </cols>
  <sheetData>
    <row r="1" spans="1:20" ht="18" customHeight="1">
      <c r="A1" s="114" t="s">
        <v>89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  <c r="P1" s="144"/>
      <c r="Q1" s="143"/>
      <c r="R1" s="143"/>
      <c r="S1" s="143"/>
      <c r="T1" s="143"/>
    </row>
    <row r="2" spans="1:20" ht="11.25" customHeight="1">
      <c r="A2" s="116" t="s">
        <v>76</v>
      </c>
      <c r="B2" s="117"/>
      <c r="C2" s="117" t="str">
        <f>'Krycí list'!E5</f>
        <v>Výstavba chodníka a vstupov k priľahlým objektom</v>
      </c>
      <c r="D2" s="117"/>
      <c r="E2" s="117"/>
      <c r="F2" s="117"/>
      <c r="G2" s="117"/>
      <c r="H2" s="117"/>
      <c r="I2" s="117"/>
      <c r="J2" s="117"/>
      <c r="K2" s="117"/>
      <c r="L2" s="143"/>
      <c r="M2" s="143"/>
      <c r="N2" s="143"/>
      <c r="O2" s="144"/>
      <c r="P2" s="144"/>
      <c r="Q2" s="143"/>
      <c r="R2" s="143"/>
      <c r="S2" s="143"/>
      <c r="T2" s="143"/>
    </row>
    <row r="3" spans="1:20" ht="11.25" customHeight="1">
      <c r="A3" s="116" t="s">
        <v>77</v>
      </c>
      <c r="B3" s="117"/>
      <c r="C3" s="117" t="s">
        <v>337</v>
      </c>
      <c r="D3" s="117"/>
      <c r="E3" s="117"/>
      <c r="F3" s="117"/>
      <c r="G3" s="117"/>
      <c r="H3" s="117"/>
      <c r="I3" s="117"/>
      <c r="J3" s="117"/>
      <c r="K3" s="117"/>
      <c r="L3" s="143"/>
      <c r="M3" s="143"/>
      <c r="N3" s="143"/>
      <c r="O3" s="144"/>
      <c r="P3" s="144"/>
      <c r="Q3" s="143"/>
      <c r="R3" s="143"/>
      <c r="S3" s="143"/>
      <c r="T3" s="143"/>
    </row>
    <row r="4" spans="1:20" ht="11.25" customHeight="1">
      <c r="A4" s="116" t="s">
        <v>78</v>
      </c>
      <c r="B4" s="117"/>
      <c r="C4" s="117" t="str">
        <f>'Krycí list'!E9</f>
        <v> </v>
      </c>
      <c r="D4" s="117"/>
      <c r="E4" s="117"/>
      <c r="F4" s="117"/>
      <c r="G4" s="117"/>
      <c r="H4" s="117"/>
      <c r="I4" s="117"/>
      <c r="J4" s="117"/>
      <c r="K4" s="117"/>
      <c r="L4" s="143"/>
      <c r="M4" s="143"/>
      <c r="N4" s="143"/>
      <c r="O4" s="144"/>
      <c r="P4" s="144"/>
      <c r="Q4" s="143"/>
      <c r="R4" s="143"/>
      <c r="S4" s="143"/>
      <c r="T4" s="143"/>
    </row>
    <row r="5" spans="1:20" ht="11.25" customHeight="1">
      <c r="A5" s="117" t="s">
        <v>90</v>
      </c>
      <c r="B5" s="117"/>
      <c r="C5" s="117" t="str">
        <f>'Krycí list'!P5</f>
        <v> </v>
      </c>
      <c r="D5" s="117"/>
      <c r="E5" s="117"/>
      <c r="F5" s="117"/>
      <c r="G5" s="117"/>
      <c r="H5" s="117"/>
      <c r="I5" s="117"/>
      <c r="J5" s="117"/>
      <c r="K5" s="117"/>
      <c r="L5" s="143"/>
      <c r="M5" s="143"/>
      <c r="N5" s="143"/>
      <c r="O5" s="144"/>
      <c r="P5" s="144"/>
      <c r="Q5" s="143"/>
      <c r="R5" s="143"/>
      <c r="S5" s="143"/>
      <c r="T5" s="143"/>
    </row>
    <row r="6" spans="1:20" ht="5.2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43"/>
      <c r="M6" s="143"/>
      <c r="N6" s="143"/>
      <c r="O6" s="144"/>
      <c r="P6" s="144"/>
      <c r="Q6" s="143"/>
      <c r="R6" s="143"/>
      <c r="S6" s="143"/>
      <c r="T6" s="143"/>
    </row>
    <row r="7" spans="1:20" ht="11.25" customHeight="1">
      <c r="A7" s="117" t="s">
        <v>80</v>
      </c>
      <c r="B7" s="117"/>
      <c r="C7" s="117" t="str">
        <f>'Krycí list'!E26</f>
        <v>Obec Drienica</v>
      </c>
      <c r="D7" s="117"/>
      <c r="E7" s="117"/>
      <c r="F7" s="117"/>
      <c r="G7" s="117"/>
      <c r="H7" s="117"/>
      <c r="I7" s="117"/>
      <c r="J7" s="117"/>
      <c r="K7" s="117"/>
      <c r="L7" s="143"/>
      <c r="M7" s="143"/>
      <c r="N7" s="143"/>
      <c r="O7" s="144"/>
      <c r="P7" s="144"/>
      <c r="Q7" s="143"/>
      <c r="R7" s="143"/>
      <c r="S7" s="143"/>
      <c r="T7" s="143"/>
    </row>
    <row r="8" spans="1:20" ht="11.25" customHeight="1">
      <c r="A8" s="117" t="s">
        <v>81</v>
      </c>
      <c r="B8" s="117"/>
      <c r="C8" s="117" t="str">
        <f>'Krycí list'!E28</f>
        <v> </v>
      </c>
      <c r="D8" s="117"/>
      <c r="E8" s="117"/>
      <c r="F8" s="117"/>
      <c r="G8" s="117"/>
      <c r="H8" s="117"/>
      <c r="I8" s="117"/>
      <c r="J8" s="117"/>
      <c r="K8" s="117"/>
      <c r="L8" s="143"/>
      <c r="M8" s="143"/>
      <c r="N8" s="143"/>
      <c r="O8" s="144"/>
      <c r="P8" s="144"/>
      <c r="Q8" s="143"/>
      <c r="R8" s="143"/>
      <c r="S8" s="143"/>
      <c r="T8" s="143"/>
    </row>
    <row r="9" spans="1:20" ht="11.25" customHeight="1">
      <c r="A9" s="117" t="s">
        <v>82</v>
      </c>
      <c r="B9" s="117"/>
      <c r="C9" s="204"/>
      <c r="D9" s="117"/>
      <c r="E9" s="117"/>
      <c r="F9" s="117"/>
      <c r="G9" s="117"/>
      <c r="H9" s="117"/>
      <c r="I9" s="117"/>
      <c r="J9" s="117"/>
      <c r="K9" s="117"/>
      <c r="L9" s="143"/>
      <c r="M9" s="143"/>
      <c r="N9" s="143"/>
      <c r="O9" s="144"/>
      <c r="P9" s="144"/>
      <c r="Q9" s="143"/>
      <c r="R9" s="143"/>
      <c r="S9" s="143"/>
      <c r="T9" s="143"/>
    </row>
    <row r="10" spans="1:20" ht="6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4"/>
      <c r="P10" s="144"/>
      <c r="Q10" s="143"/>
      <c r="R10" s="143"/>
      <c r="S10" s="143"/>
      <c r="T10" s="143"/>
    </row>
    <row r="11" spans="1:21" ht="21.75" customHeight="1">
      <c r="A11" s="121" t="s">
        <v>91</v>
      </c>
      <c r="B11" s="122" t="s">
        <v>92</v>
      </c>
      <c r="C11" s="122" t="s">
        <v>93</v>
      </c>
      <c r="D11" s="122" t="s">
        <v>94</v>
      </c>
      <c r="E11" s="122" t="s">
        <v>84</v>
      </c>
      <c r="F11" s="122" t="s">
        <v>95</v>
      </c>
      <c r="G11" s="122" t="s">
        <v>96</v>
      </c>
      <c r="H11" s="122" t="s">
        <v>97</v>
      </c>
      <c r="I11" s="122" t="s">
        <v>85</v>
      </c>
      <c r="J11" s="122" t="s">
        <v>98</v>
      </c>
      <c r="K11" s="122" t="s">
        <v>86</v>
      </c>
      <c r="L11" s="122" t="s">
        <v>99</v>
      </c>
      <c r="M11" s="122" t="s">
        <v>100</v>
      </c>
      <c r="N11" s="122" t="s">
        <v>101</v>
      </c>
      <c r="O11" s="145" t="s">
        <v>102</v>
      </c>
      <c r="P11" s="145" t="s">
        <v>103</v>
      </c>
      <c r="Q11" s="122"/>
      <c r="R11" s="122"/>
      <c r="S11" s="122"/>
      <c r="T11" s="146" t="s">
        <v>104</v>
      </c>
      <c r="U11" s="147"/>
    </row>
    <row r="12" spans="1:21" ht="11.25" customHeight="1">
      <c r="A12" s="125">
        <v>1</v>
      </c>
      <c r="B12" s="126">
        <v>2</v>
      </c>
      <c r="C12" s="126">
        <v>3</v>
      </c>
      <c r="D12" s="126">
        <v>4</v>
      </c>
      <c r="E12" s="126">
        <v>5</v>
      </c>
      <c r="F12" s="126">
        <v>6</v>
      </c>
      <c r="G12" s="126">
        <v>7</v>
      </c>
      <c r="H12" s="126">
        <v>8</v>
      </c>
      <c r="I12" s="126">
        <v>9</v>
      </c>
      <c r="J12" s="126"/>
      <c r="K12" s="126"/>
      <c r="L12" s="126"/>
      <c r="M12" s="126"/>
      <c r="N12" s="126">
        <v>10</v>
      </c>
      <c r="O12" s="148">
        <v>11</v>
      </c>
      <c r="P12" s="148">
        <v>12</v>
      </c>
      <c r="Q12" s="126"/>
      <c r="R12" s="126"/>
      <c r="S12" s="126"/>
      <c r="T12" s="149">
        <v>11</v>
      </c>
      <c r="U12" s="147"/>
    </row>
    <row r="13" spans="1:20" ht="3.7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50"/>
      <c r="O13" s="151"/>
      <c r="P13" s="152"/>
      <c r="Q13" s="150"/>
      <c r="R13" s="150"/>
      <c r="S13" s="150"/>
      <c r="T13" s="150"/>
    </row>
    <row r="14" spans="1:16" s="130" customFormat="1" ht="12.75" customHeight="1">
      <c r="A14" s="153"/>
      <c r="B14" s="154" t="s">
        <v>62</v>
      </c>
      <c r="C14" s="153"/>
      <c r="D14" s="153" t="s">
        <v>41</v>
      </c>
      <c r="E14" s="153" t="s">
        <v>105</v>
      </c>
      <c r="F14" s="153"/>
      <c r="G14" s="153"/>
      <c r="H14" s="153"/>
      <c r="I14" s="155">
        <f>I15+I24+I26+I32+I39+I58</f>
        <v>0</v>
      </c>
      <c r="J14" s="153"/>
      <c r="K14" s="156">
        <f>K15+K24+K26+K32+K39+K58</f>
        <v>583.002683</v>
      </c>
      <c r="L14" s="153"/>
      <c r="M14" s="156">
        <f>M15+M24+M26+M32+M39+M58</f>
        <v>0</v>
      </c>
      <c r="N14" s="153"/>
      <c r="P14" s="132" t="s">
        <v>106</v>
      </c>
    </row>
    <row r="15" spans="2:16" s="130" customFormat="1" ht="12.75" customHeight="1">
      <c r="B15" s="135" t="s">
        <v>62</v>
      </c>
      <c r="D15" s="136" t="s">
        <v>107</v>
      </c>
      <c r="E15" s="136" t="s">
        <v>108</v>
      </c>
      <c r="I15" s="137">
        <f>SUM(I16:I23)</f>
        <v>0</v>
      </c>
      <c r="K15" s="138">
        <f>SUM(K16:K23)</f>
        <v>22.88</v>
      </c>
      <c r="M15" s="138">
        <f>SUM(M16:M23)</f>
        <v>0</v>
      </c>
      <c r="P15" s="136" t="s">
        <v>107</v>
      </c>
    </row>
    <row r="16" spans="1:16" s="14" customFormat="1" ht="13.5" customHeight="1">
      <c r="A16" s="157" t="s">
        <v>107</v>
      </c>
      <c r="B16" s="157" t="s">
        <v>109</v>
      </c>
      <c r="C16" s="157" t="s">
        <v>110</v>
      </c>
      <c r="D16" s="158" t="s">
        <v>111</v>
      </c>
      <c r="E16" s="159" t="s">
        <v>112</v>
      </c>
      <c r="F16" s="157" t="s">
        <v>113</v>
      </c>
      <c r="G16" s="160">
        <v>140</v>
      </c>
      <c r="H16" s="161"/>
      <c r="I16" s="161">
        <f>H16*G16</f>
        <v>0</v>
      </c>
      <c r="J16" s="162">
        <v>0</v>
      </c>
      <c r="K16" s="160">
        <f aca="true" t="shared" si="0" ref="K16:K23">G16*J16</f>
        <v>0</v>
      </c>
      <c r="L16" s="162">
        <v>0</v>
      </c>
      <c r="M16" s="160">
        <f aca="true" t="shared" si="1" ref="M16:M23">G16*L16</f>
        <v>0</v>
      </c>
      <c r="N16" s="163">
        <v>20</v>
      </c>
      <c r="O16" s="164">
        <v>4</v>
      </c>
      <c r="P16" s="14" t="s">
        <v>114</v>
      </c>
    </row>
    <row r="17" spans="1:16" s="14" customFormat="1" ht="24" customHeight="1">
      <c r="A17" s="157" t="s">
        <v>114</v>
      </c>
      <c r="B17" s="157" t="s">
        <v>109</v>
      </c>
      <c r="C17" s="157" t="s">
        <v>110</v>
      </c>
      <c r="D17" s="158" t="s">
        <v>115</v>
      </c>
      <c r="E17" s="159" t="s">
        <v>116</v>
      </c>
      <c r="F17" s="157" t="s">
        <v>113</v>
      </c>
      <c r="G17" s="160">
        <v>140</v>
      </c>
      <c r="H17" s="161"/>
      <c r="I17" s="161">
        <f aca="true" t="shared" si="2" ref="I17:I23">H17*G17</f>
        <v>0</v>
      </c>
      <c r="J17" s="162">
        <v>0</v>
      </c>
      <c r="K17" s="160">
        <f t="shared" si="0"/>
        <v>0</v>
      </c>
      <c r="L17" s="162">
        <v>0</v>
      </c>
      <c r="M17" s="160">
        <f t="shared" si="1"/>
        <v>0</v>
      </c>
      <c r="N17" s="163">
        <v>20</v>
      </c>
      <c r="O17" s="164">
        <v>4</v>
      </c>
      <c r="P17" s="14" t="s">
        <v>114</v>
      </c>
    </row>
    <row r="18" spans="1:16" s="14" customFormat="1" ht="13.5" customHeight="1">
      <c r="A18" s="157" t="s">
        <v>117</v>
      </c>
      <c r="B18" s="157" t="s">
        <v>109</v>
      </c>
      <c r="C18" s="157" t="s">
        <v>110</v>
      </c>
      <c r="D18" s="158" t="s">
        <v>118</v>
      </c>
      <c r="E18" s="159" t="s">
        <v>119</v>
      </c>
      <c r="F18" s="157" t="s">
        <v>113</v>
      </c>
      <c r="G18" s="160">
        <v>140</v>
      </c>
      <c r="H18" s="161"/>
      <c r="I18" s="161">
        <f t="shared" si="2"/>
        <v>0</v>
      </c>
      <c r="J18" s="162">
        <v>0</v>
      </c>
      <c r="K18" s="160">
        <f t="shared" si="0"/>
        <v>0</v>
      </c>
      <c r="L18" s="162">
        <v>0</v>
      </c>
      <c r="M18" s="160">
        <f t="shared" si="1"/>
        <v>0</v>
      </c>
      <c r="N18" s="163">
        <v>20</v>
      </c>
      <c r="O18" s="164">
        <v>4</v>
      </c>
      <c r="P18" s="14" t="s">
        <v>114</v>
      </c>
    </row>
    <row r="19" spans="1:16" s="14" customFormat="1" ht="24" customHeight="1">
      <c r="A19" s="157" t="s">
        <v>120</v>
      </c>
      <c r="B19" s="157" t="s">
        <v>109</v>
      </c>
      <c r="C19" s="157" t="s">
        <v>110</v>
      </c>
      <c r="D19" s="158" t="s">
        <v>121</v>
      </c>
      <c r="E19" s="159" t="s">
        <v>122</v>
      </c>
      <c r="F19" s="157" t="s">
        <v>113</v>
      </c>
      <c r="G19" s="160">
        <v>78</v>
      </c>
      <c r="H19" s="161"/>
      <c r="I19" s="161">
        <f t="shared" si="2"/>
        <v>0</v>
      </c>
      <c r="J19" s="162">
        <v>0</v>
      </c>
      <c r="K19" s="160">
        <f t="shared" si="0"/>
        <v>0</v>
      </c>
      <c r="L19" s="162">
        <v>0</v>
      </c>
      <c r="M19" s="160">
        <f t="shared" si="1"/>
        <v>0</v>
      </c>
      <c r="N19" s="163">
        <v>20</v>
      </c>
      <c r="O19" s="164">
        <v>4</v>
      </c>
      <c r="P19" s="14" t="s">
        <v>114</v>
      </c>
    </row>
    <row r="20" spans="1:16" s="14" customFormat="1" ht="13.5" customHeight="1">
      <c r="A20" s="157" t="s">
        <v>123</v>
      </c>
      <c r="B20" s="157" t="s">
        <v>109</v>
      </c>
      <c r="C20" s="157" t="s">
        <v>110</v>
      </c>
      <c r="D20" s="158" t="s">
        <v>124</v>
      </c>
      <c r="E20" s="159" t="s">
        <v>125</v>
      </c>
      <c r="F20" s="157" t="s">
        <v>126</v>
      </c>
      <c r="G20" s="160">
        <v>117</v>
      </c>
      <c r="H20" s="161"/>
      <c r="I20" s="161">
        <f t="shared" si="2"/>
        <v>0</v>
      </c>
      <c r="J20" s="162">
        <v>0</v>
      </c>
      <c r="K20" s="160">
        <f t="shared" si="0"/>
        <v>0</v>
      </c>
      <c r="L20" s="162">
        <v>0</v>
      </c>
      <c r="M20" s="160">
        <f t="shared" si="1"/>
        <v>0</v>
      </c>
      <c r="N20" s="163">
        <v>20</v>
      </c>
      <c r="O20" s="164">
        <v>4</v>
      </c>
      <c r="P20" s="14" t="s">
        <v>114</v>
      </c>
    </row>
    <row r="21" spans="1:16" s="14" customFormat="1" ht="24" customHeight="1">
      <c r="A21" s="157" t="s">
        <v>127</v>
      </c>
      <c r="B21" s="157" t="s">
        <v>109</v>
      </c>
      <c r="C21" s="157" t="s">
        <v>110</v>
      </c>
      <c r="D21" s="158" t="s">
        <v>128</v>
      </c>
      <c r="E21" s="159" t="s">
        <v>129</v>
      </c>
      <c r="F21" s="157" t="s">
        <v>113</v>
      </c>
      <c r="G21" s="160">
        <v>62</v>
      </c>
      <c r="H21" s="161"/>
      <c r="I21" s="161">
        <f t="shared" si="2"/>
        <v>0</v>
      </c>
      <c r="J21" s="162">
        <v>0</v>
      </c>
      <c r="K21" s="160">
        <f t="shared" si="0"/>
        <v>0</v>
      </c>
      <c r="L21" s="162">
        <v>0</v>
      </c>
      <c r="M21" s="160">
        <f t="shared" si="1"/>
        <v>0</v>
      </c>
      <c r="N21" s="163">
        <v>20</v>
      </c>
      <c r="O21" s="164">
        <v>4</v>
      </c>
      <c r="P21" s="14" t="s">
        <v>114</v>
      </c>
    </row>
    <row r="22" spans="1:16" s="14" customFormat="1" ht="24" customHeight="1">
      <c r="A22" s="157" t="s">
        <v>130</v>
      </c>
      <c r="B22" s="157" t="s">
        <v>109</v>
      </c>
      <c r="C22" s="157" t="s">
        <v>110</v>
      </c>
      <c r="D22" s="158" t="s">
        <v>131</v>
      </c>
      <c r="E22" s="159" t="s">
        <v>132</v>
      </c>
      <c r="F22" s="157" t="s">
        <v>113</v>
      </c>
      <c r="G22" s="160">
        <v>13</v>
      </c>
      <c r="H22" s="161"/>
      <c r="I22" s="161">
        <f t="shared" si="2"/>
        <v>0</v>
      </c>
      <c r="J22" s="162">
        <v>0</v>
      </c>
      <c r="K22" s="160">
        <f t="shared" si="0"/>
        <v>0</v>
      </c>
      <c r="L22" s="162">
        <v>0</v>
      </c>
      <c r="M22" s="160">
        <f t="shared" si="1"/>
        <v>0</v>
      </c>
      <c r="N22" s="163">
        <v>20</v>
      </c>
      <c r="O22" s="164">
        <v>4</v>
      </c>
      <c r="P22" s="14" t="s">
        <v>114</v>
      </c>
    </row>
    <row r="23" spans="1:16" s="14" customFormat="1" ht="13.5" customHeight="1">
      <c r="A23" s="165" t="s">
        <v>133</v>
      </c>
      <c r="B23" s="165" t="s">
        <v>134</v>
      </c>
      <c r="C23" s="165" t="s">
        <v>135</v>
      </c>
      <c r="D23" s="166" t="s">
        <v>136</v>
      </c>
      <c r="E23" s="167" t="s">
        <v>137</v>
      </c>
      <c r="F23" s="165" t="s">
        <v>126</v>
      </c>
      <c r="G23" s="168">
        <v>22.88</v>
      </c>
      <c r="H23" s="169"/>
      <c r="I23" s="161">
        <f t="shared" si="2"/>
        <v>0</v>
      </c>
      <c r="J23" s="170">
        <v>1</v>
      </c>
      <c r="K23" s="168">
        <f t="shared" si="0"/>
        <v>22.88</v>
      </c>
      <c r="L23" s="170">
        <v>0</v>
      </c>
      <c r="M23" s="168">
        <f t="shared" si="1"/>
        <v>0</v>
      </c>
      <c r="N23" s="171">
        <v>20</v>
      </c>
      <c r="O23" s="172">
        <v>8</v>
      </c>
      <c r="P23" s="173" t="s">
        <v>114</v>
      </c>
    </row>
    <row r="24" spans="2:16" s="130" customFormat="1" ht="12.75" customHeight="1">
      <c r="B24" s="135" t="s">
        <v>62</v>
      </c>
      <c r="D24" s="136" t="s">
        <v>120</v>
      </c>
      <c r="E24" s="136" t="s">
        <v>138</v>
      </c>
      <c r="I24" s="137">
        <f>I25</f>
        <v>0</v>
      </c>
      <c r="K24" s="138">
        <f>K25</f>
        <v>7.56308</v>
      </c>
      <c r="M24" s="138">
        <f>M25</f>
        <v>0</v>
      </c>
      <c r="P24" s="136" t="s">
        <v>107</v>
      </c>
    </row>
    <row r="25" spans="1:16" s="14" customFormat="1" ht="24" customHeight="1">
      <c r="A25" s="157" t="s">
        <v>139</v>
      </c>
      <c r="B25" s="157" t="s">
        <v>109</v>
      </c>
      <c r="C25" s="157" t="s">
        <v>140</v>
      </c>
      <c r="D25" s="158" t="s">
        <v>141</v>
      </c>
      <c r="E25" s="159" t="s">
        <v>142</v>
      </c>
      <c r="F25" s="157" t="s">
        <v>113</v>
      </c>
      <c r="G25" s="160">
        <v>4</v>
      </c>
      <c r="H25" s="161"/>
      <c r="I25" s="161">
        <f>G25*H25</f>
        <v>0</v>
      </c>
      <c r="J25" s="162">
        <v>1.89077</v>
      </c>
      <c r="K25" s="160">
        <f>G25*J25</f>
        <v>7.56308</v>
      </c>
      <c r="L25" s="162">
        <v>0</v>
      </c>
      <c r="M25" s="160">
        <f>G25*L25</f>
        <v>0</v>
      </c>
      <c r="N25" s="163">
        <v>20</v>
      </c>
      <c r="O25" s="164">
        <v>4</v>
      </c>
      <c r="P25" s="14" t="s">
        <v>114</v>
      </c>
    </row>
    <row r="26" spans="2:16" s="130" customFormat="1" ht="12.75" customHeight="1">
      <c r="B26" s="135" t="s">
        <v>62</v>
      </c>
      <c r="D26" s="136" t="s">
        <v>123</v>
      </c>
      <c r="E26" s="136" t="s">
        <v>143</v>
      </c>
      <c r="I26" s="137">
        <f>SUM(I27:I31)</f>
        <v>0</v>
      </c>
      <c r="K26" s="138">
        <f>SUM(K27:K31)</f>
        <v>370.99473</v>
      </c>
      <c r="M26" s="138">
        <f>SUM(M27:M31)</f>
        <v>0</v>
      </c>
      <c r="P26" s="136" t="s">
        <v>107</v>
      </c>
    </row>
    <row r="27" spans="1:16" s="14" customFormat="1" ht="24" customHeight="1">
      <c r="A27" s="157" t="s">
        <v>144</v>
      </c>
      <c r="B27" s="157" t="s">
        <v>109</v>
      </c>
      <c r="C27" s="157" t="s">
        <v>145</v>
      </c>
      <c r="D27" s="158" t="s">
        <v>146</v>
      </c>
      <c r="E27" s="159" t="s">
        <v>147</v>
      </c>
      <c r="F27" s="157" t="s">
        <v>148</v>
      </c>
      <c r="G27" s="160">
        <v>483</v>
      </c>
      <c r="H27" s="161"/>
      <c r="I27" s="161">
        <f>H27*G27</f>
        <v>0</v>
      </c>
      <c r="J27" s="162">
        <v>0.08096</v>
      </c>
      <c r="K27" s="160">
        <f>G27*J27</f>
        <v>39.103680000000004</v>
      </c>
      <c r="L27" s="162">
        <v>0</v>
      </c>
      <c r="M27" s="160">
        <f>G27*L27</f>
        <v>0</v>
      </c>
      <c r="N27" s="163">
        <v>20</v>
      </c>
      <c r="O27" s="164">
        <v>4</v>
      </c>
      <c r="P27" s="14" t="s">
        <v>114</v>
      </c>
    </row>
    <row r="28" spans="1:16" s="14" customFormat="1" ht="24" customHeight="1">
      <c r="A28" s="157" t="s">
        <v>149</v>
      </c>
      <c r="B28" s="157" t="s">
        <v>109</v>
      </c>
      <c r="C28" s="157" t="s">
        <v>145</v>
      </c>
      <c r="D28" s="158" t="s">
        <v>150</v>
      </c>
      <c r="E28" s="159" t="s">
        <v>151</v>
      </c>
      <c r="F28" s="157" t="s">
        <v>148</v>
      </c>
      <c r="G28" s="160">
        <v>483</v>
      </c>
      <c r="H28" s="161"/>
      <c r="I28" s="161">
        <f>H28*G28</f>
        <v>0</v>
      </c>
      <c r="J28" s="162">
        <v>0.38625</v>
      </c>
      <c r="K28" s="160">
        <f>G28*J28</f>
        <v>186.55875</v>
      </c>
      <c r="L28" s="162">
        <v>0</v>
      </c>
      <c r="M28" s="160">
        <f>G28*L28</f>
        <v>0</v>
      </c>
      <c r="N28" s="163">
        <v>20</v>
      </c>
      <c r="O28" s="164">
        <v>4</v>
      </c>
      <c r="P28" s="14" t="s">
        <v>114</v>
      </c>
    </row>
    <row r="29" spans="1:16" s="14" customFormat="1" ht="24" customHeight="1">
      <c r="A29" s="157" t="s">
        <v>152</v>
      </c>
      <c r="B29" s="157" t="s">
        <v>109</v>
      </c>
      <c r="C29" s="157" t="s">
        <v>145</v>
      </c>
      <c r="D29" s="158" t="s">
        <v>153</v>
      </c>
      <c r="E29" s="159" t="s">
        <v>154</v>
      </c>
      <c r="F29" s="157" t="s">
        <v>148</v>
      </c>
      <c r="G29" s="160">
        <v>160</v>
      </c>
      <c r="H29" s="161"/>
      <c r="I29" s="161">
        <f>H29*G29</f>
        <v>0</v>
      </c>
      <c r="J29" s="162">
        <v>0.13281</v>
      </c>
      <c r="K29" s="160">
        <f>G29*J29</f>
        <v>21.2496</v>
      </c>
      <c r="L29" s="162">
        <v>0</v>
      </c>
      <c r="M29" s="160">
        <f>G29*L29</f>
        <v>0</v>
      </c>
      <c r="N29" s="163">
        <v>20</v>
      </c>
      <c r="O29" s="164">
        <v>4</v>
      </c>
      <c r="P29" s="14" t="s">
        <v>114</v>
      </c>
    </row>
    <row r="30" spans="1:16" s="14" customFormat="1" ht="13.5" customHeight="1">
      <c r="A30" s="157" t="s">
        <v>155</v>
      </c>
      <c r="B30" s="157" t="s">
        <v>109</v>
      </c>
      <c r="C30" s="157" t="s">
        <v>145</v>
      </c>
      <c r="D30" s="158" t="s">
        <v>156</v>
      </c>
      <c r="E30" s="159" t="s">
        <v>157</v>
      </c>
      <c r="F30" s="157" t="s">
        <v>148</v>
      </c>
      <c r="G30" s="160">
        <v>483</v>
      </c>
      <c r="H30" s="161"/>
      <c r="I30" s="161">
        <f>H30*G30</f>
        <v>0</v>
      </c>
      <c r="J30" s="162">
        <v>0.112</v>
      </c>
      <c r="K30" s="160">
        <f>G30*J30</f>
        <v>54.096000000000004</v>
      </c>
      <c r="L30" s="162">
        <v>0</v>
      </c>
      <c r="M30" s="160">
        <f>G30*L30</f>
        <v>0</v>
      </c>
      <c r="N30" s="163">
        <v>20</v>
      </c>
      <c r="O30" s="164">
        <v>4</v>
      </c>
      <c r="P30" s="14" t="s">
        <v>114</v>
      </c>
    </row>
    <row r="31" spans="1:16" s="14" customFormat="1" ht="13.5" customHeight="1">
      <c r="A31" s="165" t="s">
        <v>158</v>
      </c>
      <c r="B31" s="165" t="s">
        <v>134</v>
      </c>
      <c r="C31" s="165" t="s">
        <v>135</v>
      </c>
      <c r="D31" s="166" t="s">
        <v>159</v>
      </c>
      <c r="E31" s="167" t="s">
        <v>160</v>
      </c>
      <c r="F31" s="165" t="s">
        <v>148</v>
      </c>
      <c r="G31" s="168">
        <v>507.15</v>
      </c>
      <c r="H31" s="169"/>
      <c r="I31" s="161">
        <f>H31*G31</f>
        <v>0</v>
      </c>
      <c r="J31" s="170">
        <v>0.138</v>
      </c>
      <c r="K31" s="168">
        <f>G31*J31</f>
        <v>69.9867</v>
      </c>
      <c r="L31" s="170">
        <v>0</v>
      </c>
      <c r="M31" s="168">
        <f>G31*L31</f>
        <v>0</v>
      </c>
      <c r="N31" s="171">
        <v>20</v>
      </c>
      <c r="O31" s="172">
        <v>8</v>
      </c>
      <c r="P31" s="173" t="s">
        <v>114</v>
      </c>
    </row>
    <row r="32" spans="2:16" s="130" customFormat="1" ht="12.75" customHeight="1">
      <c r="B32" s="135" t="s">
        <v>62</v>
      </c>
      <c r="D32" s="136" t="s">
        <v>133</v>
      </c>
      <c r="E32" s="136" t="s">
        <v>161</v>
      </c>
      <c r="I32" s="137">
        <f>SUM(I33:I38)</f>
        <v>0</v>
      </c>
      <c r="K32" s="138">
        <f>SUM(K33:K38)</f>
        <v>5.371325000000001</v>
      </c>
      <c r="M32" s="138">
        <f>SUM(M33:M38)</f>
        <v>0</v>
      </c>
      <c r="P32" s="136" t="s">
        <v>107</v>
      </c>
    </row>
    <row r="33" spans="1:16" s="14" customFormat="1" ht="24" customHeight="1">
      <c r="A33" s="157" t="s">
        <v>162</v>
      </c>
      <c r="B33" s="157" t="s">
        <v>109</v>
      </c>
      <c r="C33" s="157" t="s">
        <v>140</v>
      </c>
      <c r="D33" s="158" t="s">
        <v>163</v>
      </c>
      <c r="E33" s="159" t="s">
        <v>164</v>
      </c>
      <c r="F33" s="157" t="s">
        <v>165</v>
      </c>
      <c r="G33" s="160">
        <v>41.5</v>
      </c>
      <c r="H33" s="161"/>
      <c r="I33" s="161">
        <f aca="true" t="shared" si="3" ref="I33:I38">H33*G33</f>
        <v>0</v>
      </c>
      <c r="J33" s="162">
        <v>1E-05</v>
      </c>
      <c r="K33" s="160">
        <f aca="true" t="shared" si="4" ref="K33:K38">G33*J33</f>
        <v>0.00041500000000000006</v>
      </c>
      <c r="L33" s="162">
        <v>0</v>
      </c>
      <c r="M33" s="160">
        <f aca="true" t="shared" si="5" ref="M33:M38">G33*L33</f>
        <v>0</v>
      </c>
      <c r="N33" s="163">
        <v>20</v>
      </c>
      <c r="O33" s="164">
        <v>4</v>
      </c>
      <c r="P33" s="14" t="s">
        <v>114</v>
      </c>
    </row>
    <row r="34" spans="1:16" s="14" customFormat="1" ht="13.5" customHeight="1">
      <c r="A34" s="165" t="s">
        <v>166</v>
      </c>
      <c r="B34" s="165" t="s">
        <v>134</v>
      </c>
      <c r="C34" s="165" t="s">
        <v>135</v>
      </c>
      <c r="D34" s="166" t="s">
        <v>167</v>
      </c>
      <c r="E34" s="167" t="s">
        <v>168</v>
      </c>
      <c r="F34" s="165" t="s">
        <v>165</v>
      </c>
      <c r="G34" s="168">
        <v>41.5</v>
      </c>
      <c r="H34" s="169"/>
      <c r="I34" s="161">
        <f t="shared" si="3"/>
        <v>0</v>
      </c>
      <c r="J34" s="170">
        <v>0.00278</v>
      </c>
      <c r="K34" s="168">
        <f t="shared" si="4"/>
        <v>0.11537</v>
      </c>
      <c r="L34" s="170">
        <v>0</v>
      </c>
      <c r="M34" s="168">
        <f t="shared" si="5"/>
        <v>0</v>
      </c>
      <c r="N34" s="171">
        <v>20</v>
      </c>
      <c r="O34" s="172">
        <v>8</v>
      </c>
      <c r="P34" s="173" t="s">
        <v>114</v>
      </c>
    </row>
    <row r="35" spans="1:16" s="14" customFormat="1" ht="13.5" customHeight="1">
      <c r="A35" s="157" t="s">
        <v>169</v>
      </c>
      <c r="B35" s="157" t="s">
        <v>109</v>
      </c>
      <c r="C35" s="157" t="s">
        <v>140</v>
      </c>
      <c r="D35" s="158" t="s">
        <v>170</v>
      </c>
      <c r="E35" s="159" t="s">
        <v>171</v>
      </c>
      <c r="F35" s="157" t="s">
        <v>172</v>
      </c>
      <c r="G35" s="160">
        <v>1</v>
      </c>
      <c r="H35" s="161"/>
      <c r="I35" s="161">
        <f t="shared" si="3"/>
        <v>0</v>
      </c>
      <c r="J35" s="162">
        <v>2.59114</v>
      </c>
      <c r="K35" s="160">
        <f t="shared" si="4"/>
        <v>2.59114</v>
      </c>
      <c r="L35" s="162">
        <v>0</v>
      </c>
      <c r="M35" s="160">
        <f t="shared" si="5"/>
        <v>0</v>
      </c>
      <c r="N35" s="163">
        <v>20</v>
      </c>
      <c r="O35" s="164">
        <v>4</v>
      </c>
      <c r="P35" s="14" t="s">
        <v>114</v>
      </c>
    </row>
    <row r="36" spans="1:16" s="14" customFormat="1" ht="13.5" customHeight="1">
      <c r="A36" s="165" t="s">
        <v>173</v>
      </c>
      <c r="B36" s="165" t="s">
        <v>134</v>
      </c>
      <c r="C36" s="165" t="s">
        <v>135</v>
      </c>
      <c r="D36" s="166" t="s">
        <v>174</v>
      </c>
      <c r="E36" s="167" t="s">
        <v>175</v>
      </c>
      <c r="F36" s="165" t="s">
        <v>172</v>
      </c>
      <c r="G36" s="168">
        <v>1</v>
      </c>
      <c r="H36" s="169"/>
      <c r="I36" s="161">
        <f t="shared" si="3"/>
        <v>0</v>
      </c>
      <c r="J36" s="170">
        <v>0.1</v>
      </c>
      <c r="K36" s="168">
        <f t="shared" si="4"/>
        <v>0.1</v>
      </c>
      <c r="L36" s="170">
        <v>0</v>
      </c>
      <c r="M36" s="168">
        <f t="shared" si="5"/>
        <v>0</v>
      </c>
      <c r="N36" s="171">
        <v>20</v>
      </c>
      <c r="O36" s="172">
        <v>8</v>
      </c>
      <c r="P36" s="173" t="s">
        <v>114</v>
      </c>
    </row>
    <row r="37" spans="1:16" s="14" customFormat="1" ht="24" customHeight="1">
      <c r="A37" s="157" t="s">
        <v>176</v>
      </c>
      <c r="B37" s="157" t="s">
        <v>109</v>
      </c>
      <c r="C37" s="157" t="s">
        <v>140</v>
      </c>
      <c r="D37" s="158" t="s">
        <v>177</v>
      </c>
      <c r="E37" s="159" t="s">
        <v>178</v>
      </c>
      <c r="F37" s="157" t="s">
        <v>172</v>
      </c>
      <c r="G37" s="160">
        <v>4</v>
      </c>
      <c r="H37" s="161"/>
      <c r="I37" s="161">
        <f t="shared" si="3"/>
        <v>0</v>
      </c>
      <c r="J37" s="162">
        <v>0.3411</v>
      </c>
      <c r="K37" s="160">
        <f t="shared" si="4"/>
        <v>1.3644</v>
      </c>
      <c r="L37" s="162">
        <v>0</v>
      </c>
      <c r="M37" s="160">
        <f t="shared" si="5"/>
        <v>0</v>
      </c>
      <c r="N37" s="163">
        <v>20</v>
      </c>
      <c r="O37" s="164">
        <v>4</v>
      </c>
      <c r="P37" s="14" t="s">
        <v>114</v>
      </c>
    </row>
    <row r="38" spans="1:16" s="14" customFormat="1" ht="13.5" customHeight="1">
      <c r="A38" s="165" t="s">
        <v>179</v>
      </c>
      <c r="B38" s="165" t="s">
        <v>134</v>
      </c>
      <c r="C38" s="165" t="s">
        <v>135</v>
      </c>
      <c r="D38" s="166" t="s">
        <v>180</v>
      </c>
      <c r="E38" s="167" t="s">
        <v>181</v>
      </c>
      <c r="F38" s="165" t="s">
        <v>172</v>
      </c>
      <c r="G38" s="168">
        <v>4</v>
      </c>
      <c r="H38" s="169"/>
      <c r="I38" s="161">
        <f t="shared" si="3"/>
        <v>0</v>
      </c>
      <c r="J38" s="170">
        <v>0.3</v>
      </c>
      <c r="K38" s="168">
        <f t="shared" si="4"/>
        <v>1.2</v>
      </c>
      <c r="L38" s="170">
        <v>0</v>
      </c>
      <c r="M38" s="168">
        <f t="shared" si="5"/>
        <v>0</v>
      </c>
      <c r="N38" s="171">
        <v>20</v>
      </c>
      <c r="O38" s="172">
        <v>8</v>
      </c>
      <c r="P38" s="173" t="s">
        <v>114</v>
      </c>
    </row>
    <row r="39" spans="2:16" s="130" customFormat="1" ht="12.75" customHeight="1">
      <c r="B39" s="135" t="s">
        <v>62</v>
      </c>
      <c r="D39" s="136" t="s">
        <v>139</v>
      </c>
      <c r="E39" s="136" t="s">
        <v>182</v>
      </c>
      <c r="I39" s="137">
        <f>SUM(I40:I57)</f>
        <v>0</v>
      </c>
      <c r="K39" s="138">
        <f>SUM(K40:K57)</f>
        <v>176.19354800000002</v>
      </c>
      <c r="M39" s="138">
        <f>SUM(M40:M57)</f>
        <v>0</v>
      </c>
      <c r="P39" s="136" t="s">
        <v>107</v>
      </c>
    </row>
    <row r="40" spans="1:16" s="14" customFormat="1" ht="24" customHeight="1">
      <c r="A40" s="157" t="s">
        <v>183</v>
      </c>
      <c r="B40" s="157" t="s">
        <v>109</v>
      </c>
      <c r="C40" s="157" t="s">
        <v>145</v>
      </c>
      <c r="D40" s="158" t="s">
        <v>184</v>
      </c>
      <c r="E40" s="159" t="s">
        <v>185</v>
      </c>
      <c r="F40" s="157" t="s">
        <v>172</v>
      </c>
      <c r="G40" s="160">
        <v>40</v>
      </c>
      <c r="H40" s="161"/>
      <c r="I40" s="161">
        <f>H40*G40</f>
        <v>0</v>
      </c>
      <c r="J40" s="162">
        <v>0.22684</v>
      </c>
      <c r="K40" s="160">
        <f aca="true" t="shared" si="6" ref="K40:K57">G40*J40</f>
        <v>9.0736</v>
      </c>
      <c r="L40" s="162">
        <v>0</v>
      </c>
      <c r="M40" s="160">
        <f aca="true" t="shared" si="7" ref="M40:M57">G40*L40</f>
        <v>0</v>
      </c>
      <c r="N40" s="163">
        <v>20</v>
      </c>
      <c r="O40" s="164">
        <v>4</v>
      </c>
      <c r="P40" s="14" t="s">
        <v>114</v>
      </c>
    </row>
    <row r="41" spans="1:16" s="14" customFormat="1" ht="13.5" customHeight="1">
      <c r="A41" s="165" t="s">
        <v>186</v>
      </c>
      <c r="B41" s="165" t="s">
        <v>134</v>
      </c>
      <c r="C41" s="165" t="s">
        <v>135</v>
      </c>
      <c r="D41" s="166" t="s">
        <v>187</v>
      </c>
      <c r="E41" s="167" t="s">
        <v>188</v>
      </c>
      <c r="F41" s="165" t="s">
        <v>172</v>
      </c>
      <c r="G41" s="168">
        <v>2</v>
      </c>
      <c r="H41" s="169"/>
      <c r="I41" s="161">
        <f aca="true" t="shared" si="8" ref="I41:I57">H41*G41</f>
        <v>0</v>
      </c>
      <c r="J41" s="170">
        <v>0.0026</v>
      </c>
      <c r="K41" s="168">
        <f t="shared" si="6"/>
        <v>0.0052</v>
      </c>
      <c r="L41" s="170">
        <v>0</v>
      </c>
      <c r="M41" s="168">
        <f t="shared" si="7"/>
        <v>0</v>
      </c>
      <c r="N41" s="171">
        <v>20</v>
      </c>
      <c r="O41" s="172">
        <v>8</v>
      </c>
      <c r="P41" s="173" t="s">
        <v>114</v>
      </c>
    </row>
    <row r="42" spans="1:16" s="14" customFormat="1" ht="13.5" customHeight="1">
      <c r="A42" s="165" t="s">
        <v>189</v>
      </c>
      <c r="B42" s="165" t="s">
        <v>134</v>
      </c>
      <c r="C42" s="165" t="s">
        <v>135</v>
      </c>
      <c r="D42" s="166" t="s">
        <v>190</v>
      </c>
      <c r="E42" s="167" t="s">
        <v>191</v>
      </c>
      <c r="F42" s="165" t="s">
        <v>172</v>
      </c>
      <c r="G42" s="168">
        <v>2</v>
      </c>
      <c r="H42" s="169"/>
      <c r="I42" s="161">
        <f t="shared" si="8"/>
        <v>0</v>
      </c>
      <c r="J42" s="170">
        <v>0.0026</v>
      </c>
      <c r="K42" s="168">
        <f t="shared" si="6"/>
        <v>0.0052</v>
      </c>
      <c r="L42" s="170">
        <v>0</v>
      </c>
      <c r="M42" s="168">
        <f t="shared" si="7"/>
        <v>0</v>
      </c>
      <c r="N42" s="171">
        <v>20</v>
      </c>
      <c r="O42" s="172">
        <v>8</v>
      </c>
      <c r="P42" s="173" t="s">
        <v>114</v>
      </c>
    </row>
    <row r="43" spans="1:16" s="14" customFormat="1" ht="13.5" customHeight="1">
      <c r="A43" s="165" t="s">
        <v>192</v>
      </c>
      <c r="B43" s="165" t="s">
        <v>134</v>
      </c>
      <c r="C43" s="165" t="s">
        <v>135</v>
      </c>
      <c r="D43" s="166" t="s">
        <v>193</v>
      </c>
      <c r="E43" s="167" t="s">
        <v>194</v>
      </c>
      <c r="F43" s="165" t="s">
        <v>172</v>
      </c>
      <c r="G43" s="168">
        <v>2</v>
      </c>
      <c r="H43" s="169"/>
      <c r="I43" s="161">
        <f t="shared" si="8"/>
        <v>0</v>
      </c>
      <c r="J43" s="170">
        <v>0.0026</v>
      </c>
      <c r="K43" s="168">
        <f t="shared" si="6"/>
        <v>0.0052</v>
      </c>
      <c r="L43" s="170">
        <v>0</v>
      </c>
      <c r="M43" s="168">
        <f t="shared" si="7"/>
        <v>0</v>
      </c>
      <c r="N43" s="171">
        <v>20</v>
      </c>
      <c r="O43" s="172">
        <v>8</v>
      </c>
      <c r="P43" s="173" t="s">
        <v>114</v>
      </c>
    </row>
    <row r="44" spans="1:16" s="14" customFormat="1" ht="13.5" customHeight="1">
      <c r="A44" s="165" t="s">
        <v>195</v>
      </c>
      <c r="B44" s="165" t="s">
        <v>134</v>
      </c>
      <c r="C44" s="165" t="s">
        <v>135</v>
      </c>
      <c r="D44" s="166" t="s">
        <v>196</v>
      </c>
      <c r="E44" s="167" t="s">
        <v>197</v>
      </c>
      <c r="F44" s="165" t="s">
        <v>172</v>
      </c>
      <c r="G44" s="168">
        <v>2</v>
      </c>
      <c r="H44" s="169"/>
      <c r="I44" s="161">
        <f t="shared" si="8"/>
        <v>0</v>
      </c>
      <c r="J44" s="170">
        <v>0.0026</v>
      </c>
      <c r="K44" s="168">
        <f t="shared" si="6"/>
        <v>0.0052</v>
      </c>
      <c r="L44" s="170">
        <v>0</v>
      </c>
      <c r="M44" s="168">
        <f t="shared" si="7"/>
        <v>0</v>
      </c>
      <c r="N44" s="171">
        <v>20</v>
      </c>
      <c r="O44" s="172">
        <v>8</v>
      </c>
      <c r="P44" s="173" t="s">
        <v>114</v>
      </c>
    </row>
    <row r="45" spans="1:16" s="14" customFormat="1" ht="13.5" customHeight="1">
      <c r="A45" s="165" t="s">
        <v>198</v>
      </c>
      <c r="B45" s="165" t="s">
        <v>134</v>
      </c>
      <c r="C45" s="165" t="s">
        <v>135</v>
      </c>
      <c r="D45" s="166" t="s">
        <v>199</v>
      </c>
      <c r="E45" s="167" t="s">
        <v>200</v>
      </c>
      <c r="F45" s="165" t="s">
        <v>172</v>
      </c>
      <c r="G45" s="168">
        <v>2</v>
      </c>
      <c r="H45" s="169"/>
      <c r="I45" s="161">
        <f t="shared" si="8"/>
        <v>0</v>
      </c>
      <c r="J45" s="170">
        <v>0.0026</v>
      </c>
      <c r="K45" s="168">
        <f t="shared" si="6"/>
        <v>0.0052</v>
      </c>
      <c r="L45" s="170">
        <v>0</v>
      </c>
      <c r="M45" s="168">
        <f t="shared" si="7"/>
        <v>0</v>
      </c>
      <c r="N45" s="171">
        <v>20</v>
      </c>
      <c r="O45" s="172">
        <v>8</v>
      </c>
      <c r="P45" s="173" t="s">
        <v>114</v>
      </c>
    </row>
    <row r="46" spans="1:16" s="14" customFormat="1" ht="13.5" customHeight="1">
      <c r="A46" s="165" t="s">
        <v>201</v>
      </c>
      <c r="B46" s="165" t="s">
        <v>134</v>
      </c>
      <c r="C46" s="165" t="s">
        <v>135</v>
      </c>
      <c r="D46" s="166" t="s">
        <v>202</v>
      </c>
      <c r="E46" s="167" t="s">
        <v>203</v>
      </c>
      <c r="F46" s="165" t="s">
        <v>172</v>
      </c>
      <c r="G46" s="168">
        <v>29</v>
      </c>
      <c r="H46" s="169"/>
      <c r="I46" s="161">
        <f t="shared" si="8"/>
        <v>0</v>
      </c>
      <c r="J46" s="170">
        <v>0.0026</v>
      </c>
      <c r="K46" s="168">
        <f t="shared" si="6"/>
        <v>0.0754</v>
      </c>
      <c r="L46" s="170">
        <v>0</v>
      </c>
      <c r="M46" s="168">
        <f t="shared" si="7"/>
        <v>0</v>
      </c>
      <c r="N46" s="171">
        <v>20</v>
      </c>
      <c r="O46" s="172">
        <v>8</v>
      </c>
      <c r="P46" s="173" t="s">
        <v>114</v>
      </c>
    </row>
    <row r="47" spans="1:16" s="14" customFormat="1" ht="13.5" customHeight="1">
      <c r="A47" s="165" t="s">
        <v>204</v>
      </c>
      <c r="B47" s="165" t="s">
        <v>134</v>
      </c>
      <c r="C47" s="165" t="s">
        <v>135</v>
      </c>
      <c r="D47" s="166" t="s">
        <v>205</v>
      </c>
      <c r="E47" s="167" t="s">
        <v>206</v>
      </c>
      <c r="F47" s="165" t="s">
        <v>172</v>
      </c>
      <c r="G47" s="168">
        <v>1</v>
      </c>
      <c r="H47" s="169"/>
      <c r="I47" s="161">
        <f t="shared" si="8"/>
        <v>0</v>
      </c>
      <c r="J47" s="170">
        <v>0.0026</v>
      </c>
      <c r="K47" s="168">
        <f t="shared" si="6"/>
        <v>0.0026</v>
      </c>
      <c r="L47" s="170">
        <v>0</v>
      </c>
      <c r="M47" s="168">
        <f t="shared" si="7"/>
        <v>0</v>
      </c>
      <c r="N47" s="171">
        <v>20</v>
      </c>
      <c r="O47" s="172">
        <v>8</v>
      </c>
      <c r="P47" s="173" t="s">
        <v>114</v>
      </c>
    </row>
    <row r="48" spans="1:16" s="14" customFormat="1" ht="24" customHeight="1">
      <c r="A48" s="157" t="s">
        <v>207</v>
      </c>
      <c r="B48" s="157" t="s">
        <v>109</v>
      </c>
      <c r="C48" s="157" t="s">
        <v>145</v>
      </c>
      <c r="D48" s="158" t="s">
        <v>208</v>
      </c>
      <c r="E48" s="159" t="s">
        <v>209</v>
      </c>
      <c r="F48" s="157" t="s">
        <v>165</v>
      </c>
      <c r="G48" s="160">
        <v>244</v>
      </c>
      <c r="H48" s="161"/>
      <c r="I48" s="161">
        <f t="shared" si="8"/>
        <v>0</v>
      </c>
      <c r="J48" s="162">
        <v>0.12586</v>
      </c>
      <c r="K48" s="160">
        <f t="shared" si="6"/>
        <v>30.70984</v>
      </c>
      <c r="L48" s="162">
        <v>0</v>
      </c>
      <c r="M48" s="160">
        <f t="shared" si="7"/>
        <v>0</v>
      </c>
      <c r="N48" s="163">
        <v>20</v>
      </c>
      <c r="O48" s="164">
        <v>4</v>
      </c>
      <c r="P48" s="14" t="s">
        <v>114</v>
      </c>
    </row>
    <row r="49" spans="1:16" s="14" customFormat="1" ht="13.5" customHeight="1">
      <c r="A49" s="165" t="s">
        <v>210</v>
      </c>
      <c r="B49" s="165" t="s">
        <v>134</v>
      </c>
      <c r="C49" s="165" t="s">
        <v>135</v>
      </c>
      <c r="D49" s="166" t="s">
        <v>211</v>
      </c>
      <c r="E49" s="167" t="s">
        <v>212</v>
      </c>
      <c r="F49" s="165" t="s">
        <v>172</v>
      </c>
      <c r="G49" s="168">
        <v>246.44</v>
      </c>
      <c r="H49" s="169"/>
      <c r="I49" s="161">
        <f t="shared" si="8"/>
        <v>0</v>
      </c>
      <c r="J49" s="170">
        <v>0.081</v>
      </c>
      <c r="K49" s="168">
        <f t="shared" si="6"/>
        <v>19.96164</v>
      </c>
      <c r="L49" s="170">
        <v>0</v>
      </c>
      <c r="M49" s="168">
        <f t="shared" si="7"/>
        <v>0</v>
      </c>
      <c r="N49" s="171">
        <v>20</v>
      </c>
      <c r="O49" s="172">
        <v>8</v>
      </c>
      <c r="P49" s="173" t="s">
        <v>114</v>
      </c>
    </row>
    <row r="50" spans="1:16" s="14" customFormat="1" ht="24" customHeight="1">
      <c r="A50" s="157" t="s">
        <v>213</v>
      </c>
      <c r="B50" s="157" t="s">
        <v>109</v>
      </c>
      <c r="C50" s="157" t="s">
        <v>145</v>
      </c>
      <c r="D50" s="158" t="s">
        <v>214</v>
      </c>
      <c r="E50" s="159" t="s">
        <v>215</v>
      </c>
      <c r="F50" s="157" t="s">
        <v>165</v>
      </c>
      <c r="G50" s="160">
        <v>242</v>
      </c>
      <c r="H50" s="161"/>
      <c r="I50" s="161">
        <f t="shared" si="8"/>
        <v>0</v>
      </c>
      <c r="J50" s="162">
        <v>0.12586</v>
      </c>
      <c r="K50" s="160">
        <f t="shared" si="6"/>
        <v>30.45812</v>
      </c>
      <c r="L50" s="162">
        <v>0</v>
      </c>
      <c r="M50" s="160">
        <f t="shared" si="7"/>
        <v>0</v>
      </c>
      <c r="N50" s="163">
        <v>20</v>
      </c>
      <c r="O50" s="164">
        <v>4</v>
      </c>
      <c r="P50" s="14" t="s">
        <v>114</v>
      </c>
    </row>
    <row r="51" spans="1:16" s="14" customFormat="1" ht="13.5" customHeight="1">
      <c r="A51" s="165" t="s">
        <v>216</v>
      </c>
      <c r="B51" s="165" t="s">
        <v>134</v>
      </c>
      <c r="C51" s="165" t="s">
        <v>135</v>
      </c>
      <c r="D51" s="166" t="s">
        <v>217</v>
      </c>
      <c r="E51" s="167" t="s">
        <v>218</v>
      </c>
      <c r="F51" s="165" t="s">
        <v>172</v>
      </c>
      <c r="G51" s="168">
        <v>244.42</v>
      </c>
      <c r="H51" s="169"/>
      <c r="I51" s="161">
        <f t="shared" si="8"/>
        <v>0</v>
      </c>
      <c r="J51" s="170">
        <v>0.022</v>
      </c>
      <c r="K51" s="168">
        <f t="shared" si="6"/>
        <v>5.37724</v>
      </c>
      <c r="L51" s="170">
        <v>0</v>
      </c>
      <c r="M51" s="168">
        <f t="shared" si="7"/>
        <v>0</v>
      </c>
      <c r="N51" s="171">
        <v>20</v>
      </c>
      <c r="O51" s="172">
        <v>8</v>
      </c>
      <c r="P51" s="173" t="s">
        <v>114</v>
      </c>
    </row>
    <row r="52" spans="1:16" s="14" customFormat="1" ht="24" customHeight="1">
      <c r="A52" s="157" t="s">
        <v>219</v>
      </c>
      <c r="B52" s="157" t="s">
        <v>109</v>
      </c>
      <c r="C52" s="157" t="s">
        <v>145</v>
      </c>
      <c r="D52" s="158" t="s">
        <v>220</v>
      </c>
      <c r="E52" s="159" t="s">
        <v>221</v>
      </c>
      <c r="F52" s="157" t="s">
        <v>113</v>
      </c>
      <c r="G52" s="160">
        <v>35</v>
      </c>
      <c r="H52" s="161"/>
      <c r="I52" s="161">
        <f t="shared" si="8"/>
        <v>0</v>
      </c>
      <c r="J52" s="162">
        <v>2.20109</v>
      </c>
      <c r="K52" s="160">
        <f t="shared" si="6"/>
        <v>77.03815</v>
      </c>
      <c r="L52" s="162">
        <v>0</v>
      </c>
      <c r="M52" s="160">
        <f t="shared" si="7"/>
        <v>0</v>
      </c>
      <c r="N52" s="163">
        <v>20</v>
      </c>
      <c r="O52" s="164">
        <v>4</v>
      </c>
      <c r="P52" s="14" t="s">
        <v>114</v>
      </c>
    </row>
    <row r="53" spans="1:16" s="14" customFormat="1" ht="13.5" customHeight="1">
      <c r="A53" s="157" t="s">
        <v>222</v>
      </c>
      <c r="B53" s="157" t="s">
        <v>109</v>
      </c>
      <c r="C53" s="157" t="s">
        <v>145</v>
      </c>
      <c r="D53" s="158" t="s">
        <v>223</v>
      </c>
      <c r="E53" s="159" t="s">
        <v>224</v>
      </c>
      <c r="F53" s="157" t="s">
        <v>113</v>
      </c>
      <c r="G53" s="160">
        <v>1</v>
      </c>
      <c r="H53" s="161"/>
      <c r="I53" s="161">
        <f t="shared" si="8"/>
        <v>0</v>
      </c>
      <c r="J53" s="162">
        <v>2.23982</v>
      </c>
      <c r="K53" s="160">
        <f t="shared" si="6"/>
        <v>2.23982</v>
      </c>
      <c r="L53" s="162">
        <v>0</v>
      </c>
      <c r="M53" s="160">
        <f t="shared" si="7"/>
        <v>0</v>
      </c>
      <c r="N53" s="163">
        <v>20</v>
      </c>
      <c r="O53" s="164">
        <v>4</v>
      </c>
      <c r="P53" s="14" t="s">
        <v>114</v>
      </c>
    </row>
    <row r="54" spans="1:16" s="14" customFormat="1" ht="13.5" customHeight="1">
      <c r="A54" s="157" t="s">
        <v>225</v>
      </c>
      <c r="B54" s="157" t="s">
        <v>109</v>
      </c>
      <c r="C54" s="157" t="s">
        <v>145</v>
      </c>
      <c r="D54" s="158" t="s">
        <v>226</v>
      </c>
      <c r="E54" s="159" t="s">
        <v>227</v>
      </c>
      <c r="F54" s="157" t="s">
        <v>165</v>
      </c>
      <c r="G54" s="160">
        <v>257</v>
      </c>
      <c r="H54" s="161"/>
      <c r="I54" s="161">
        <f t="shared" si="8"/>
        <v>0</v>
      </c>
      <c r="J54" s="162">
        <v>3E-05</v>
      </c>
      <c r="K54" s="160">
        <f t="shared" si="6"/>
        <v>0.00771</v>
      </c>
      <c r="L54" s="162">
        <v>0</v>
      </c>
      <c r="M54" s="160">
        <f t="shared" si="7"/>
        <v>0</v>
      </c>
      <c r="N54" s="163">
        <v>20</v>
      </c>
      <c r="O54" s="164">
        <v>4</v>
      </c>
      <c r="P54" s="14" t="s">
        <v>114</v>
      </c>
    </row>
    <row r="55" spans="1:16" s="14" customFormat="1" ht="24" customHeight="1">
      <c r="A55" s="157" t="s">
        <v>228</v>
      </c>
      <c r="B55" s="157" t="s">
        <v>109</v>
      </c>
      <c r="C55" s="157" t="s">
        <v>145</v>
      </c>
      <c r="D55" s="158" t="s">
        <v>229</v>
      </c>
      <c r="E55" s="159" t="s">
        <v>230</v>
      </c>
      <c r="F55" s="157" t="s">
        <v>165</v>
      </c>
      <c r="G55" s="160">
        <v>3</v>
      </c>
      <c r="H55" s="161"/>
      <c r="I55" s="161">
        <f t="shared" si="8"/>
        <v>0</v>
      </c>
      <c r="J55" s="162">
        <v>0.14683</v>
      </c>
      <c r="K55" s="160">
        <f t="shared" si="6"/>
        <v>0.44048999999999994</v>
      </c>
      <c r="L55" s="162">
        <v>0</v>
      </c>
      <c r="M55" s="160">
        <f t="shared" si="7"/>
        <v>0</v>
      </c>
      <c r="N55" s="163">
        <v>20</v>
      </c>
      <c r="O55" s="164">
        <v>4</v>
      </c>
      <c r="P55" s="14" t="s">
        <v>114</v>
      </c>
    </row>
    <row r="56" spans="1:16" s="14" customFormat="1" ht="13.5" customHeight="1">
      <c r="A56" s="165" t="s">
        <v>231</v>
      </c>
      <c r="B56" s="165" t="s">
        <v>134</v>
      </c>
      <c r="C56" s="165" t="s">
        <v>135</v>
      </c>
      <c r="D56" s="166" t="s">
        <v>232</v>
      </c>
      <c r="E56" s="167" t="s">
        <v>233</v>
      </c>
      <c r="F56" s="165" t="s">
        <v>172</v>
      </c>
      <c r="G56" s="168">
        <v>10.08</v>
      </c>
      <c r="H56" s="169"/>
      <c r="I56" s="161">
        <f t="shared" si="8"/>
        <v>0</v>
      </c>
      <c r="J56" s="170">
        <v>0.034</v>
      </c>
      <c r="K56" s="168">
        <f t="shared" si="6"/>
        <v>0.34272</v>
      </c>
      <c r="L56" s="170">
        <v>0</v>
      </c>
      <c r="M56" s="168">
        <f t="shared" si="7"/>
        <v>0</v>
      </c>
      <c r="N56" s="171">
        <v>20</v>
      </c>
      <c r="O56" s="172">
        <v>8</v>
      </c>
      <c r="P56" s="173" t="s">
        <v>114</v>
      </c>
    </row>
    <row r="57" spans="1:16" s="14" customFormat="1" ht="13.5" customHeight="1">
      <c r="A57" s="157" t="s">
        <v>234</v>
      </c>
      <c r="B57" s="157" t="s">
        <v>109</v>
      </c>
      <c r="C57" s="157" t="s">
        <v>145</v>
      </c>
      <c r="D57" s="158" t="s">
        <v>235</v>
      </c>
      <c r="E57" s="159" t="s">
        <v>236</v>
      </c>
      <c r="F57" s="157" t="s">
        <v>113</v>
      </c>
      <c r="G57" s="160">
        <v>0.2</v>
      </c>
      <c r="H57" s="161"/>
      <c r="I57" s="161">
        <f t="shared" si="8"/>
        <v>0</v>
      </c>
      <c r="J57" s="162">
        <v>2.20109</v>
      </c>
      <c r="K57" s="160">
        <f t="shared" si="6"/>
        <v>0.44021800000000005</v>
      </c>
      <c r="L57" s="162">
        <v>0</v>
      </c>
      <c r="M57" s="160">
        <f t="shared" si="7"/>
        <v>0</v>
      </c>
      <c r="N57" s="163">
        <v>20</v>
      </c>
      <c r="O57" s="164">
        <v>4</v>
      </c>
      <c r="P57" s="14" t="s">
        <v>114</v>
      </c>
    </row>
    <row r="58" spans="2:16" s="130" customFormat="1" ht="12.75" customHeight="1">
      <c r="B58" s="135" t="s">
        <v>62</v>
      </c>
      <c r="D58" s="136" t="s">
        <v>237</v>
      </c>
      <c r="E58" s="136" t="s">
        <v>238</v>
      </c>
      <c r="I58" s="137">
        <f>I59</f>
        <v>0</v>
      </c>
      <c r="K58" s="138">
        <f>K59</f>
        <v>0</v>
      </c>
      <c r="M58" s="138">
        <f>M59</f>
        <v>0</v>
      </c>
      <c r="P58" s="136" t="s">
        <v>107</v>
      </c>
    </row>
    <row r="59" spans="1:16" s="14" customFormat="1" ht="24" customHeight="1">
      <c r="A59" s="157" t="s">
        <v>239</v>
      </c>
      <c r="B59" s="157" t="s">
        <v>109</v>
      </c>
      <c r="C59" s="157" t="s">
        <v>145</v>
      </c>
      <c r="D59" s="158" t="s">
        <v>240</v>
      </c>
      <c r="E59" s="159" t="s">
        <v>241</v>
      </c>
      <c r="F59" s="157" t="s">
        <v>126</v>
      </c>
      <c r="G59" s="160">
        <v>583.003</v>
      </c>
      <c r="H59" s="161"/>
      <c r="I59" s="161">
        <f>H59*G59</f>
        <v>0</v>
      </c>
      <c r="J59" s="162">
        <v>0</v>
      </c>
      <c r="K59" s="160">
        <f>G59*J59</f>
        <v>0</v>
      </c>
      <c r="L59" s="162">
        <v>0</v>
      </c>
      <c r="M59" s="160">
        <f>G59*L59</f>
        <v>0</v>
      </c>
      <c r="N59" s="163">
        <v>20</v>
      </c>
      <c r="O59" s="164">
        <v>4</v>
      </c>
      <c r="P59" s="14" t="s">
        <v>114</v>
      </c>
    </row>
    <row r="60" spans="2:16" s="130" customFormat="1" ht="12.75" customHeight="1">
      <c r="B60" s="131" t="s">
        <v>62</v>
      </c>
      <c r="D60" s="132" t="s">
        <v>242</v>
      </c>
      <c r="E60" s="132" t="s">
        <v>54</v>
      </c>
      <c r="I60" s="133">
        <f>I61</f>
        <v>0</v>
      </c>
      <c r="K60" s="134">
        <f>K61</f>
        <v>0</v>
      </c>
      <c r="M60" s="134">
        <f>M61</f>
        <v>0</v>
      </c>
      <c r="P60" s="132" t="s">
        <v>106</v>
      </c>
    </row>
    <row r="61" spans="2:16" s="130" customFormat="1" ht="12.75" customHeight="1">
      <c r="B61" s="135" t="s">
        <v>62</v>
      </c>
      <c r="D61" s="136" t="s">
        <v>243</v>
      </c>
      <c r="E61" s="136" t="s">
        <v>54</v>
      </c>
      <c r="I61" s="137">
        <f>SUM(I62:I63)</f>
        <v>0</v>
      </c>
      <c r="K61" s="138">
        <f>SUM(K62:K63)</f>
        <v>0</v>
      </c>
      <c r="M61" s="138">
        <f>SUM(M62:M63)</f>
        <v>0</v>
      </c>
      <c r="P61" s="136" t="s">
        <v>107</v>
      </c>
    </row>
    <row r="62" spans="1:16" s="14" customFormat="1" ht="13.5" customHeight="1">
      <c r="A62" s="157" t="s">
        <v>244</v>
      </c>
      <c r="B62" s="157" t="s">
        <v>109</v>
      </c>
      <c r="C62" s="157" t="s">
        <v>245</v>
      </c>
      <c r="D62" s="158" t="s">
        <v>246</v>
      </c>
      <c r="E62" s="159" t="s">
        <v>247</v>
      </c>
      <c r="F62" s="157" t="s">
        <v>248</v>
      </c>
      <c r="G62" s="160">
        <v>1</v>
      </c>
      <c r="H62" s="161"/>
      <c r="I62" s="161">
        <f>H62*G62</f>
        <v>0</v>
      </c>
      <c r="J62" s="162">
        <v>0</v>
      </c>
      <c r="K62" s="160">
        <f>G62*J62</f>
        <v>0</v>
      </c>
      <c r="L62" s="162">
        <v>0</v>
      </c>
      <c r="M62" s="160">
        <f>G62*L62</f>
        <v>0</v>
      </c>
      <c r="N62" s="163">
        <v>20</v>
      </c>
      <c r="O62" s="164">
        <v>512</v>
      </c>
      <c r="P62" s="14" t="s">
        <v>114</v>
      </c>
    </row>
    <row r="63" spans="1:16" s="14" customFormat="1" ht="13.5" customHeight="1">
      <c r="A63" s="157" t="s">
        <v>249</v>
      </c>
      <c r="B63" s="157" t="s">
        <v>109</v>
      </c>
      <c r="C63" s="157" t="s">
        <v>245</v>
      </c>
      <c r="D63" s="158" t="s">
        <v>250</v>
      </c>
      <c r="E63" s="159" t="s">
        <v>251</v>
      </c>
      <c r="F63" s="157" t="s">
        <v>248</v>
      </c>
      <c r="G63" s="160">
        <v>1</v>
      </c>
      <c r="H63" s="161"/>
      <c r="I63" s="161">
        <f>H63*G63</f>
        <v>0</v>
      </c>
      <c r="J63" s="162">
        <v>0</v>
      </c>
      <c r="K63" s="160">
        <f>G63*J63</f>
        <v>0</v>
      </c>
      <c r="L63" s="162">
        <v>0</v>
      </c>
      <c r="M63" s="160">
        <f>G63*L63</f>
        <v>0</v>
      </c>
      <c r="N63" s="163">
        <v>20</v>
      </c>
      <c r="O63" s="164">
        <v>512</v>
      </c>
      <c r="P63" s="14" t="s">
        <v>114</v>
      </c>
    </row>
    <row r="64" spans="5:13" s="139" customFormat="1" ht="12.75" customHeight="1">
      <c r="E64" s="140" t="s">
        <v>88</v>
      </c>
      <c r="I64" s="141">
        <f>I14+I60</f>
        <v>0</v>
      </c>
      <c r="K64" s="142">
        <f>K14+K60</f>
        <v>583.002683</v>
      </c>
      <c r="M64" s="142">
        <f>M14+M60</f>
        <v>0</v>
      </c>
    </row>
  </sheetData>
  <sheetProtection/>
  <printOptions horizontalCentered="1"/>
  <pageMargins left="0.5905511811023623" right="0.5905511811023623" top="0.5905511811023623" bottom="0.5905511811023623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zoomScalePageLayoutView="0" workbookViewId="0" topLeftCell="A1">
      <selection activeCell="G31" sqref="G31"/>
    </sheetView>
  </sheetViews>
  <sheetFormatPr defaultColWidth="9.00390625" defaultRowHeight="12" customHeight="1"/>
  <cols>
    <col min="1" max="2" width="3.421875" style="197" customWidth="1"/>
    <col min="3" max="3" width="11.8515625" style="198" customWidth="1"/>
    <col min="4" max="4" width="42.7109375" style="198" customWidth="1"/>
    <col min="5" max="5" width="3.28125" style="198" customWidth="1"/>
    <col min="6" max="6" width="9.7109375" style="199" customWidth="1"/>
    <col min="7" max="7" width="9.8515625" style="199" customWidth="1"/>
    <col min="8" max="8" width="14.8515625" style="199" customWidth="1"/>
    <col min="9" max="9" width="11.8515625" style="199" customWidth="1"/>
    <col min="10" max="10" width="0" style="203" hidden="1" customWidth="1"/>
    <col min="11" max="11" width="0" style="200" hidden="1" customWidth="1"/>
    <col min="12" max="16384" width="9.00390625" style="200" customWidth="1"/>
  </cols>
  <sheetData>
    <row r="1" spans="1:10" s="174" customFormat="1" ht="27.75" customHeight="1">
      <c r="A1" s="217" t="s">
        <v>252</v>
      </c>
      <c r="B1" s="217"/>
      <c r="C1" s="218"/>
      <c r="D1" s="218"/>
      <c r="E1" s="218"/>
      <c r="F1" s="218"/>
      <c r="G1" s="218"/>
      <c r="H1" s="218"/>
      <c r="I1" s="218"/>
      <c r="J1" s="201"/>
    </row>
    <row r="2" spans="1:10" s="174" customFormat="1" ht="12.75" customHeight="1">
      <c r="A2" s="175" t="s">
        <v>253</v>
      </c>
      <c r="B2" s="175"/>
      <c r="C2" s="176"/>
      <c r="D2" s="176"/>
      <c r="E2" s="176"/>
      <c r="F2" s="176"/>
      <c r="G2" s="176"/>
      <c r="H2" s="176"/>
      <c r="I2" s="176"/>
      <c r="J2" s="201"/>
    </row>
    <row r="3" spans="1:10" s="174" customFormat="1" ht="12.75" customHeight="1">
      <c r="A3" s="175" t="s">
        <v>254</v>
      </c>
      <c r="B3" s="175"/>
      <c r="C3" s="176" t="s">
        <v>339</v>
      </c>
      <c r="D3" s="176"/>
      <c r="E3" s="176"/>
      <c r="F3" s="176"/>
      <c r="G3" s="176"/>
      <c r="H3" s="176"/>
      <c r="I3" s="176"/>
      <c r="J3" s="201"/>
    </row>
    <row r="4" spans="1:10" s="174" customFormat="1" ht="13.5" customHeight="1">
      <c r="A4" s="177"/>
      <c r="B4" s="177"/>
      <c r="C4" s="175"/>
      <c r="D4" s="177"/>
      <c r="E4" s="178"/>
      <c r="F4" s="178"/>
      <c r="G4" s="178"/>
      <c r="H4" s="178"/>
      <c r="I4" s="178"/>
      <c r="J4" s="201"/>
    </row>
    <row r="5" spans="1:10" s="174" customFormat="1" ht="6.75" customHeight="1">
      <c r="A5" s="179"/>
      <c r="B5" s="179"/>
      <c r="C5" s="180"/>
      <c r="D5" s="180"/>
      <c r="E5" s="180"/>
      <c r="F5" s="181"/>
      <c r="G5" s="181"/>
      <c r="H5" s="181"/>
      <c r="I5" s="181"/>
      <c r="J5" s="201"/>
    </row>
    <row r="6" spans="1:10" s="174" customFormat="1" ht="12.75" customHeight="1">
      <c r="A6" s="176" t="s">
        <v>255</v>
      </c>
      <c r="B6" s="176"/>
      <c r="C6" s="176"/>
      <c r="D6" s="176"/>
      <c r="E6" s="176"/>
      <c r="F6" s="176"/>
      <c r="G6" s="176"/>
      <c r="H6" s="176"/>
      <c r="I6" s="176"/>
      <c r="J6" s="201"/>
    </row>
    <row r="7" spans="1:10" s="174" customFormat="1" ht="13.5" customHeight="1">
      <c r="A7" s="176" t="s">
        <v>256</v>
      </c>
      <c r="B7" s="176"/>
      <c r="C7" s="176"/>
      <c r="D7" s="176"/>
      <c r="E7" s="176"/>
      <c r="F7" s="176" t="s">
        <v>335</v>
      </c>
      <c r="G7" s="176"/>
      <c r="H7" s="176"/>
      <c r="I7" s="176"/>
      <c r="J7" s="201"/>
    </row>
    <row r="8" spans="1:10" s="174" customFormat="1" ht="13.5" customHeight="1">
      <c r="A8" s="219" t="s">
        <v>257</v>
      </c>
      <c r="B8" s="219"/>
      <c r="C8" s="220"/>
      <c r="D8" s="220"/>
      <c r="E8" s="182"/>
      <c r="F8" s="176" t="s">
        <v>336</v>
      </c>
      <c r="G8" s="183"/>
      <c r="H8" s="183"/>
      <c r="I8" s="183"/>
      <c r="J8" s="201"/>
    </row>
    <row r="9" spans="1:10" s="174" customFormat="1" ht="6.75" customHeight="1">
      <c r="A9" s="179"/>
      <c r="B9" s="179"/>
      <c r="C9" s="179"/>
      <c r="D9" s="179"/>
      <c r="E9" s="179"/>
      <c r="F9" s="179"/>
      <c r="G9" s="179"/>
      <c r="H9" s="179"/>
      <c r="I9" s="179"/>
      <c r="J9" s="201"/>
    </row>
    <row r="10" spans="1:10" s="174" customFormat="1" ht="28.5" customHeight="1">
      <c r="A10" s="184" t="s">
        <v>258</v>
      </c>
      <c r="B10" s="184" t="s">
        <v>92</v>
      </c>
      <c r="C10" s="184" t="s">
        <v>94</v>
      </c>
      <c r="D10" s="184" t="s">
        <v>84</v>
      </c>
      <c r="E10" s="184" t="s">
        <v>95</v>
      </c>
      <c r="F10" s="184" t="s">
        <v>96</v>
      </c>
      <c r="G10" s="184" t="s">
        <v>97</v>
      </c>
      <c r="H10" s="184" t="s">
        <v>85</v>
      </c>
      <c r="I10" s="184" t="s">
        <v>86</v>
      </c>
      <c r="J10" s="201"/>
    </row>
    <row r="11" spans="1:10" s="174" customFormat="1" ht="12.75" customHeight="1" hidden="1">
      <c r="A11" s="184" t="s">
        <v>107</v>
      </c>
      <c r="B11" s="184"/>
      <c r="C11" s="184" t="s">
        <v>114</v>
      </c>
      <c r="D11" s="184" t="s">
        <v>117</v>
      </c>
      <c r="E11" s="184" t="s">
        <v>120</v>
      </c>
      <c r="F11" s="184" t="s">
        <v>123</v>
      </c>
      <c r="G11" s="184" t="s">
        <v>127</v>
      </c>
      <c r="H11" s="184" t="s">
        <v>130</v>
      </c>
      <c r="I11" s="184" t="s">
        <v>133</v>
      </c>
      <c r="J11" s="201"/>
    </row>
    <row r="12" spans="1:10" s="174" customFormat="1" ht="3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201"/>
    </row>
    <row r="13" spans="1:10" s="174" customFormat="1" ht="30.75" customHeight="1">
      <c r="A13" s="185"/>
      <c r="B13" s="185" t="s">
        <v>62</v>
      </c>
      <c r="C13" s="186" t="s">
        <v>114</v>
      </c>
      <c r="D13" s="186" t="s">
        <v>259</v>
      </c>
      <c r="E13" s="186"/>
      <c r="F13" s="187"/>
      <c r="G13" s="187"/>
      <c r="H13" s="187">
        <f>SUM(H14:H16)</f>
        <v>0</v>
      </c>
      <c r="I13" s="187">
        <v>2.751271</v>
      </c>
      <c r="J13" s="201"/>
    </row>
    <row r="14" spans="1:10" s="174" customFormat="1" ht="13.5" customHeight="1">
      <c r="A14" s="188">
        <v>1</v>
      </c>
      <c r="B14" s="188" t="s">
        <v>134</v>
      </c>
      <c r="C14" s="189" t="s">
        <v>260</v>
      </c>
      <c r="D14" s="189" t="s">
        <v>261</v>
      </c>
      <c r="E14" s="189" t="s">
        <v>113</v>
      </c>
      <c r="F14" s="190">
        <v>1.2</v>
      </c>
      <c r="G14" s="190"/>
      <c r="H14" s="190">
        <f>G14*F14</f>
        <v>0</v>
      </c>
      <c r="I14" s="190">
        <v>2.749236</v>
      </c>
      <c r="J14" s="202">
        <v>8</v>
      </c>
    </row>
    <row r="15" spans="1:10" s="174" customFormat="1" ht="13.5" customHeight="1">
      <c r="A15" s="188">
        <v>2</v>
      </c>
      <c r="B15" s="188" t="s">
        <v>109</v>
      </c>
      <c r="C15" s="189" t="s">
        <v>262</v>
      </c>
      <c r="D15" s="189" t="s">
        <v>263</v>
      </c>
      <c r="E15" s="189" t="s">
        <v>148</v>
      </c>
      <c r="F15" s="190">
        <v>0.5</v>
      </c>
      <c r="G15" s="190"/>
      <c r="H15" s="190">
        <f>G15*F15</f>
        <v>0</v>
      </c>
      <c r="I15" s="190">
        <v>0.002035</v>
      </c>
      <c r="J15" s="202">
        <v>4</v>
      </c>
    </row>
    <row r="16" spans="1:10" s="174" customFormat="1" ht="13.5" customHeight="1">
      <c r="A16" s="188">
        <v>3</v>
      </c>
      <c r="B16" s="188" t="s">
        <v>109</v>
      </c>
      <c r="C16" s="189" t="s">
        <v>264</v>
      </c>
      <c r="D16" s="189" t="s">
        <v>265</v>
      </c>
      <c r="E16" s="189" t="s">
        <v>148</v>
      </c>
      <c r="F16" s="190">
        <v>0.5</v>
      </c>
      <c r="G16" s="190"/>
      <c r="H16" s="190">
        <f>G16*F16</f>
        <v>0</v>
      </c>
      <c r="I16" s="190">
        <v>0</v>
      </c>
      <c r="J16" s="202">
        <v>4</v>
      </c>
    </row>
    <row r="17" spans="1:10" s="174" customFormat="1" ht="30.75" customHeight="1">
      <c r="A17" s="185"/>
      <c r="B17" s="185" t="s">
        <v>62</v>
      </c>
      <c r="C17" s="186" t="s">
        <v>134</v>
      </c>
      <c r="D17" s="186" t="s">
        <v>266</v>
      </c>
      <c r="E17" s="186"/>
      <c r="F17" s="187"/>
      <c r="G17" s="187"/>
      <c r="H17" s="187">
        <f>SUM(H18:H30)</f>
        <v>0</v>
      </c>
      <c r="I17" s="187">
        <v>10.0670275</v>
      </c>
      <c r="J17" s="202"/>
    </row>
    <row r="18" spans="1:10" s="174" customFormat="1" ht="34.5" customHeight="1">
      <c r="A18" s="191">
        <v>4</v>
      </c>
      <c r="B18" s="191" t="s">
        <v>134</v>
      </c>
      <c r="C18" s="192" t="s">
        <v>267</v>
      </c>
      <c r="D18" s="192" t="s">
        <v>268</v>
      </c>
      <c r="E18" s="192" t="s">
        <v>172</v>
      </c>
      <c r="F18" s="193">
        <v>3</v>
      </c>
      <c r="G18" s="193"/>
      <c r="H18" s="193">
        <f>G18*F18</f>
        <v>0</v>
      </c>
      <c r="I18" s="193">
        <v>0.0207</v>
      </c>
      <c r="J18" s="202">
        <v>8</v>
      </c>
    </row>
    <row r="19" spans="1:10" s="174" customFormat="1" ht="13.5" customHeight="1">
      <c r="A19" s="191">
        <v>5</v>
      </c>
      <c r="B19" s="191" t="s">
        <v>134</v>
      </c>
      <c r="C19" s="192" t="s">
        <v>269</v>
      </c>
      <c r="D19" s="192" t="s">
        <v>270</v>
      </c>
      <c r="E19" s="192" t="s">
        <v>172</v>
      </c>
      <c r="F19" s="193">
        <v>3</v>
      </c>
      <c r="G19" s="193"/>
      <c r="H19" s="193">
        <f aca="true" t="shared" si="0" ref="H19:H30">G19*F19</f>
        <v>0</v>
      </c>
      <c r="I19" s="193">
        <v>0.00018</v>
      </c>
      <c r="J19" s="202">
        <v>8</v>
      </c>
    </row>
    <row r="20" spans="1:10" s="174" customFormat="1" ht="24" customHeight="1">
      <c r="A20" s="191">
        <v>6</v>
      </c>
      <c r="B20" s="191" t="s">
        <v>134</v>
      </c>
      <c r="C20" s="192" t="s">
        <v>271</v>
      </c>
      <c r="D20" s="192" t="s">
        <v>272</v>
      </c>
      <c r="E20" s="192" t="s">
        <v>165</v>
      </c>
      <c r="F20" s="193">
        <v>100</v>
      </c>
      <c r="G20" s="193"/>
      <c r="H20" s="193">
        <f t="shared" si="0"/>
        <v>0</v>
      </c>
      <c r="I20" s="193">
        <v>0.094</v>
      </c>
      <c r="J20" s="202">
        <v>8</v>
      </c>
    </row>
    <row r="21" spans="1:10" s="174" customFormat="1" ht="24" customHeight="1">
      <c r="A21" s="191">
        <v>7</v>
      </c>
      <c r="B21" s="191" t="s">
        <v>134</v>
      </c>
      <c r="C21" s="192" t="s">
        <v>273</v>
      </c>
      <c r="D21" s="192" t="s">
        <v>274</v>
      </c>
      <c r="E21" s="192" t="s">
        <v>172</v>
      </c>
      <c r="F21" s="193">
        <v>3</v>
      </c>
      <c r="G21" s="193"/>
      <c r="H21" s="193">
        <f t="shared" si="0"/>
        <v>0</v>
      </c>
      <c r="I21" s="193">
        <v>0.09</v>
      </c>
      <c r="J21" s="202">
        <v>8</v>
      </c>
    </row>
    <row r="22" spans="1:10" s="174" customFormat="1" ht="13.5" customHeight="1">
      <c r="A22" s="191">
        <v>8</v>
      </c>
      <c r="B22" s="191" t="s">
        <v>134</v>
      </c>
      <c r="C22" s="192" t="s">
        <v>275</v>
      </c>
      <c r="D22" s="192" t="s">
        <v>276</v>
      </c>
      <c r="E22" s="192" t="s">
        <v>172</v>
      </c>
      <c r="F22" s="193">
        <v>3</v>
      </c>
      <c r="G22" s="193"/>
      <c r="H22" s="193">
        <f t="shared" si="0"/>
        <v>0</v>
      </c>
      <c r="I22" s="193">
        <v>0.12</v>
      </c>
      <c r="J22" s="202">
        <v>8</v>
      </c>
    </row>
    <row r="23" spans="1:10" s="174" customFormat="1" ht="13.5" customHeight="1">
      <c r="A23" s="191">
        <v>9</v>
      </c>
      <c r="B23" s="191" t="s">
        <v>134</v>
      </c>
      <c r="C23" s="192" t="s">
        <v>277</v>
      </c>
      <c r="D23" s="192" t="s">
        <v>278</v>
      </c>
      <c r="E23" s="192" t="s">
        <v>172</v>
      </c>
      <c r="F23" s="193">
        <v>3</v>
      </c>
      <c r="G23" s="193"/>
      <c r="H23" s="193">
        <f t="shared" si="0"/>
        <v>0</v>
      </c>
      <c r="I23" s="193">
        <v>0.01239</v>
      </c>
      <c r="J23" s="202">
        <v>8</v>
      </c>
    </row>
    <row r="24" spans="1:10" s="174" customFormat="1" ht="13.5" customHeight="1">
      <c r="A24" s="191">
        <v>10</v>
      </c>
      <c r="B24" s="191" t="s">
        <v>134</v>
      </c>
      <c r="C24" s="192" t="s">
        <v>279</v>
      </c>
      <c r="D24" s="192" t="s">
        <v>280</v>
      </c>
      <c r="E24" s="192" t="s">
        <v>281</v>
      </c>
      <c r="F24" s="193">
        <v>60</v>
      </c>
      <c r="G24" s="193"/>
      <c r="H24" s="193">
        <f t="shared" si="0"/>
        <v>0</v>
      </c>
      <c r="I24" s="193">
        <v>0.06</v>
      </c>
      <c r="J24" s="202">
        <v>8</v>
      </c>
    </row>
    <row r="25" spans="1:10" s="174" customFormat="1" ht="13.5" customHeight="1">
      <c r="A25" s="191">
        <v>11</v>
      </c>
      <c r="B25" s="191" t="s">
        <v>134</v>
      </c>
      <c r="C25" s="192" t="s">
        <v>282</v>
      </c>
      <c r="D25" s="192" t="s">
        <v>283</v>
      </c>
      <c r="E25" s="192" t="s">
        <v>172</v>
      </c>
      <c r="F25" s="193">
        <v>4</v>
      </c>
      <c r="G25" s="193"/>
      <c r="H25" s="193">
        <f t="shared" si="0"/>
        <v>0</v>
      </c>
      <c r="I25" s="193">
        <v>0.00084</v>
      </c>
      <c r="J25" s="202">
        <v>8</v>
      </c>
    </row>
    <row r="26" spans="1:10" s="174" customFormat="1" ht="13.5" customHeight="1">
      <c r="A26" s="191">
        <v>12</v>
      </c>
      <c r="B26" s="191" t="s">
        <v>134</v>
      </c>
      <c r="C26" s="192" t="s">
        <v>284</v>
      </c>
      <c r="D26" s="192" t="s">
        <v>285</v>
      </c>
      <c r="E26" s="192" t="s">
        <v>165</v>
      </c>
      <c r="F26" s="193">
        <v>18</v>
      </c>
      <c r="G26" s="193"/>
      <c r="H26" s="193">
        <f t="shared" si="0"/>
        <v>0</v>
      </c>
      <c r="I26" s="193">
        <v>0.00342</v>
      </c>
      <c r="J26" s="202">
        <v>8</v>
      </c>
    </row>
    <row r="27" spans="1:10" s="174" customFormat="1" ht="13.5" customHeight="1">
      <c r="A27" s="191">
        <v>13</v>
      </c>
      <c r="B27" s="191" t="s">
        <v>134</v>
      </c>
      <c r="C27" s="192" t="s">
        <v>286</v>
      </c>
      <c r="D27" s="192" t="s">
        <v>287</v>
      </c>
      <c r="E27" s="192" t="s">
        <v>165</v>
      </c>
      <c r="F27" s="193">
        <v>110</v>
      </c>
      <c r="G27" s="193"/>
      <c r="H27" s="193">
        <f t="shared" si="0"/>
        <v>0</v>
      </c>
      <c r="I27" s="193">
        <v>0.0462</v>
      </c>
      <c r="J27" s="202">
        <v>8</v>
      </c>
    </row>
    <row r="28" spans="1:10" s="174" customFormat="1" ht="24" customHeight="1">
      <c r="A28" s="191">
        <v>14</v>
      </c>
      <c r="B28" s="191" t="s">
        <v>134</v>
      </c>
      <c r="C28" s="192" t="s">
        <v>288</v>
      </c>
      <c r="D28" s="192" t="s">
        <v>289</v>
      </c>
      <c r="E28" s="192" t="s">
        <v>165</v>
      </c>
      <c r="F28" s="193">
        <v>100</v>
      </c>
      <c r="G28" s="193"/>
      <c r="H28" s="193">
        <f t="shared" si="0"/>
        <v>0</v>
      </c>
      <c r="I28" s="193">
        <v>0.021</v>
      </c>
      <c r="J28" s="202">
        <v>8</v>
      </c>
    </row>
    <row r="29" spans="1:10" s="174" customFormat="1" ht="24" customHeight="1">
      <c r="A29" s="191">
        <v>15</v>
      </c>
      <c r="B29" s="191" t="s">
        <v>134</v>
      </c>
      <c r="C29" s="192" t="s">
        <v>290</v>
      </c>
      <c r="D29" s="192" t="s">
        <v>291</v>
      </c>
      <c r="E29" s="192" t="s">
        <v>113</v>
      </c>
      <c r="F29" s="193">
        <v>4.65</v>
      </c>
      <c r="G29" s="193"/>
      <c r="H29" s="193">
        <f t="shared" si="0"/>
        <v>0</v>
      </c>
      <c r="I29" s="193">
        <v>9.5982975</v>
      </c>
      <c r="J29" s="202">
        <v>8</v>
      </c>
    </row>
    <row r="30" spans="1:10" s="174" customFormat="1" ht="13.5" customHeight="1">
      <c r="A30" s="188">
        <v>16</v>
      </c>
      <c r="B30" s="188" t="s">
        <v>134</v>
      </c>
      <c r="C30" s="189" t="s">
        <v>292</v>
      </c>
      <c r="D30" s="189" t="s">
        <v>293</v>
      </c>
      <c r="E30" s="189" t="s">
        <v>45</v>
      </c>
      <c r="F30" s="190">
        <v>28.276</v>
      </c>
      <c r="G30" s="190"/>
      <c r="H30" s="193">
        <f t="shared" si="0"/>
        <v>0</v>
      </c>
      <c r="I30" s="190">
        <v>0</v>
      </c>
      <c r="J30" s="202">
        <v>8</v>
      </c>
    </row>
    <row r="31" spans="1:10" s="174" customFormat="1" ht="30.75" customHeight="1">
      <c r="A31" s="185"/>
      <c r="B31" s="185"/>
      <c r="C31" s="186" t="s">
        <v>294</v>
      </c>
      <c r="D31" s="186" t="s">
        <v>295</v>
      </c>
      <c r="E31" s="186"/>
      <c r="F31" s="187"/>
      <c r="G31" s="187"/>
      <c r="H31" s="187">
        <f>SUM(H32:H41)</f>
        <v>0</v>
      </c>
      <c r="I31" s="187">
        <v>0</v>
      </c>
      <c r="J31" s="202"/>
    </row>
    <row r="32" spans="1:10" s="174" customFormat="1" ht="13.5" customHeight="1">
      <c r="A32" s="188">
        <v>17</v>
      </c>
      <c r="B32" s="188" t="s">
        <v>134</v>
      </c>
      <c r="C32" s="189" t="s">
        <v>296</v>
      </c>
      <c r="D32" s="189" t="s">
        <v>297</v>
      </c>
      <c r="E32" s="189" t="s">
        <v>165</v>
      </c>
      <c r="F32" s="190">
        <v>100</v>
      </c>
      <c r="G32" s="190"/>
      <c r="H32" s="190">
        <f>G32*F32</f>
        <v>0</v>
      </c>
      <c r="I32" s="190">
        <v>0</v>
      </c>
      <c r="J32" s="202">
        <v>8</v>
      </c>
    </row>
    <row r="33" spans="1:10" s="174" customFormat="1" ht="13.5" customHeight="1">
      <c r="A33" s="188">
        <v>18</v>
      </c>
      <c r="B33" s="188" t="s">
        <v>134</v>
      </c>
      <c r="C33" s="189" t="s">
        <v>298</v>
      </c>
      <c r="D33" s="189" t="s">
        <v>299</v>
      </c>
      <c r="E33" s="189" t="s">
        <v>172</v>
      </c>
      <c r="F33" s="190">
        <v>3</v>
      </c>
      <c r="G33" s="190"/>
      <c r="H33" s="190">
        <f aca="true" t="shared" si="1" ref="H33:H41">G33*F33</f>
        <v>0</v>
      </c>
      <c r="I33" s="190">
        <v>0</v>
      </c>
      <c r="J33" s="202">
        <v>8</v>
      </c>
    </row>
    <row r="34" spans="1:10" s="174" customFormat="1" ht="13.5" customHeight="1">
      <c r="A34" s="188">
        <v>19</v>
      </c>
      <c r="B34" s="188" t="s">
        <v>109</v>
      </c>
      <c r="C34" s="189" t="s">
        <v>300</v>
      </c>
      <c r="D34" s="189" t="s">
        <v>301</v>
      </c>
      <c r="E34" s="189" t="s">
        <v>172</v>
      </c>
      <c r="F34" s="190">
        <v>3</v>
      </c>
      <c r="G34" s="190"/>
      <c r="H34" s="190">
        <f t="shared" si="1"/>
        <v>0</v>
      </c>
      <c r="I34" s="190">
        <v>0</v>
      </c>
      <c r="J34" s="202">
        <v>4</v>
      </c>
    </row>
    <row r="35" spans="1:10" s="174" customFormat="1" ht="13.5" customHeight="1">
      <c r="A35" s="188">
        <v>20</v>
      </c>
      <c r="B35" s="188" t="s">
        <v>109</v>
      </c>
      <c r="C35" s="189" t="s">
        <v>302</v>
      </c>
      <c r="D35" s="189" t="s">
        <v>303</v>
      </c>
      <c r="E35" s="189" t="s">
        <v>172</v>
      </c>
      <c r="F35" s="190">
        <v>3</v>
      </c>
      <c r="G35" s="190"/>
      <c r="H35" s="190">
        <f t="shared" si="1"/>
        <v>0</v>
      </c>
      <c r="I35" s="190">
        <v>0</v>
      </c>
      <c r="J35" s="202">
        <v>4</v>
      </c>
    </row>
    <row r="36" spans="1:10" s="174" customFormat="1" ht="13.5" customHeight="1">
      <c r="A36" s="188">
        <v>21</v>
      </c>
      <c r="B36" s="188" t="s">
        <v>109</v>
      </c>
      <c r="C36" s="189" t="s">
        <v>304</v>
      </c>
      <c r="D36" s="189" t="s">
        <v>305</v>
      </c>
      <c r="E36" s="189" t="s">
        <v>172</v>
      </c>
      <c r="F36" s="190">
        <v>3</v>
      </c>
      <c r="G36" s="190"/>
      <c r="H36" s="190">
        <f t="shared" si="1"/>
        <v>0</v>
      </c>
      <c r="I36" s="190">
        <v>0</v>
      </c>
      <c r="J36" s="202">
        <v>4</v>
      </c>
    </row>
    <row r="37" spans="1:10" s="174" customFormat="1" ht="24" customHeight="1">
      <c r="A37" s="188">
        <v>22</v>
      </c>
      <c r="B37" s="188" t="s">
        <v>134</v>
      </c>
      <c r="C37" s="189" t="s">
        <v>306</v>
      </c>
      <c r="D37" s="189" t="s">
        <v>307</v>
      </c>
      <c r="E37" s="189" t="s">
        <v>165</v>
      </c>
      <c r="F37" s="190">
        <v>100</v>
      </c>
      <c r="G37" s="190"/>
      <c r="H37" s="190">
        <f t="shared" si="1"/>
        <v>0</v>
      </c>
      <c r="I37" s="190">
        <v>0</v>
      </c>
      <c r="J37" s="202">
        <v>8</v>
      </c>
    </row>
    <row r="38" spans="1:10" s="174" customFormat="1" ht="13.5" customHeight="1">
      <c r="A38" s="188">
        <v>23</v>
      </c>
      <c r="B38" s="188" t="s">
        <v>134</v>
      </c>
      <c r="C38" s="189" t="s">
        <v>308</v>
      </c>
      <c r="D38" s="189" t="s">
        <v>309</v>
      </c>
      <c r="E38" s="189" t="s">
        <v>172</v>
      </c>
      <c r="F38" s="190">
        <v>4</v>
      </c>
      <c r="G38" s="190"/>
      <c r="H38" s="190">
        <f t="shared" si="1"/>
        <v>0</v>
      </c>
      <c r="I38" s="190">
        <v>0</v>
      </c>
      <c r="J38" s="202">
        <v>8</v>
      </c>
    </row>
    <row r="39" spans="1:10" s="174" customFormat="1" ht="13.5" customHeight="1">
      <c r="A39" s="188">
        <v>24</v>
      </c>
      <c r="B39" s="188" t="s">
        <v>109</v>
      </c>
      <c r="C39" s="189" t="s">
        <v>310</v>
      </c>
      <c r="D39" s="189" t="s">
        <v>311</v>
      </c>
      <c r="E39" s="189" t="s">
        <v>165</v>
      </c>
      <c r="F39" s="190">
        <v>18</v>
      </c>
      <c r="G39" s="190"/>
      <c r="H39" s="190">
        <f t="shared" si="1"/>
        <v>0</v>
      </c>
      <c r="I39" s="190">
        <v>0</v>
      </c>
      <c r="J39" s="202">
        <v>4</v>
      </c>
    </row>
    <row r="40" spans="1:10" s="174" customFormat="1" ht="24" customHeight="1">
      <c r="A40" s="188">
        <v>25</v>
      </c>
      <c r="B40" s="188" t="s">
        <v>134</v>
      </c>
      <c r="C40" s="189" t="s">
        <v>312</v>
      </c>
      <c r="D40" s="189" t="s">
        <v>313</v>
      </c>
      <c r="E40" s="189" t="s">
        <v>165</v>
      </c>
      <c r="F40" s="190">
        <v>110</v>
      </c>
      <c r="G40" s="190"/>
      <c r="H40" s="190">
        <f t="shared" si="1"/>
        <v>0</v>
      </c>
      <c r="I40" s="190">
        <v>0</v>
      </c>
      <c r="J40" s="202">
        <v>8</v>
      </c>
    </row>
    <row r="41" spans="1:10" s="174" customFormat="1" ht="13.5" customHeight="1">
      <c r="A41" s="188">
        <v>26</v>
      </c>
      <c r="B41" s="188" t="s">
        <v>109</v>
      </c>
      <c r="C41" s="189" t="s">
        <v>314</v>
      </c>
      <c r="D41" s="189" t="s">
        <v>315</v>
      </c>
      <c r="E41" s="189" t="s">
        <v>172</v>
      </c>
      <c r="F41" s="190">
        <v>3</v>
      </c>
      <c r="G41" s="190"/>
      <c r="H41" s="190">
        <f t="shared" si="1"/>
        <v>0</v>
      </c>
      <c r="I41" s="190">
        <v>0</v>
      </c>
      <c r="J41" s="202">
        <v>4</v>
      </c>
    </row>
    <row r="42" spans="1:10" s="174" customFormat="1" ht="30.75" customHeight="1">
      <c r="A42" s="185"/>
      <c r="B42" s="185" t="s">
        <v>62</v>
      </c>
      <c r="C42" s="186" t="s">
        <v>316</v>
      </c>
      <c r="D42" s="186" t="s">
        <v>317</v>
      </c>
      <c r="E42" s="186"/>
      <c r="F42" s="187"/>
      <c r="G42" s="187"/>
      <c r="H42" s="187">
        <f>SUM(H43:H47)</f>
        <v>0</v>
      </c>
      <c r="I42" s="187">
        <v>0</v>
      </c>
      <c r="J42" s="202"/>
    </row>
    <row r="43" spans="1:10" s="174" customFormat="1" ht="24" customHeight="1">
      <c r="A43" s="188">
        <v>27</v>
      </c>
      <c r="B43" s="188" t="s">
        <v>109</v>
      </c>
      <c r="C43" s="189" t="s">
        <v>318</v>
      </c>
      <c r="D43" s="189" t="s">
        <v>319</v>
      </c>
      <c r="E43" s="189" t="s">
        <v>113</v>
      </c>
      <c r="F43" s="190">
        <v>1.2</v>
      </c>
      <c r="G43" s="190"/>
      <c r="H43" s="190">
        <f>G43*F43</f>
        <v>0</v>
      </c>
      <c r="I43" s="190">
        <v>0</v>
      </c>
      <c r="J43" s="202">
        <v>4</v>
      </c>
    </row>
    <row r="44" spans="1:10" s="174" customFormat="1" ht="24" customHeight="1">
      <c r="A44" s="188">
        <v>28</v>
      </c>
      <c r="B44" s="188" t="s">
        <v>109</v>
      </c>
      <c r="C44" s="189" t="s">
        <v>320</v>
      </c>
      <c r="D44" s="189" t="s">
        <v>321</v>
      </c>
      <c r="E44" s="189" t="s">
        <v>165</v>
      </c>
      <c r="F44" s="190">
        <v>93</v>
      </c>
      <c r="G44" s="190"/>
      <c r="H44" s="190">
        <f>G44*F44</f>
        <v>0</v>
      </c>
      <c r="I44" s="190">
        <v>0</v>
      </c>
      <c r="J44" s="202">
        <v>4</v>
      </c>
    </row>
    <row r="45" spans="1:10" s="174" customFormat="1" ht="24" customHeight="1">
      <c r="A45" s="188">
        <v>29</v>
      </c>
      <c r="B45" s="188" t="s">
        <v>109</v>
      </c>
      <c r="C45" s="189" t="s">
        <v>322</v>
      </c>
      <c r="D45" s="189" t="s">
        <v>323</v>
      </c>
      <c r="E45" s="189" t="s">
        <v>165</v>
      </c>
      <c r="F45" s="190">
        <v>100</v>
      </c>
      <c r="G45" s="190"/>
      <c r="H45" s="190">
        <f>G45*F45</f>
        <v>0</v>
      </c>
      <c r="I45" s="190">
        <v>0</v>
      </c>
      <c r="J45" s="202">
        <v>4</v>
      </c>
    </row>
    <row r="46" spans="1:10" s="174" customFormat="1" ht="24" customHeight="1">
      <c r="A46" s="188">
        <v>30</v>
      </c>
      <c r="B46" s="188" t="s">
        <v>109</v>
      </c>
      <c r="C46" s="189" t="s">
        <v>324</v>
      </c>
      <c r="D46" s="189" t="s">
        <v>325</v>
      </c>
      <c r="E46" s="189" t="s">
        <v>165</v>
      </c>
      <c r="F46" s="190">
        <v>93</v>
      </c>
      <c r="G46" s="190"/>
      <c r="H46" s="190">
        <f>G46*F46</f>
        <v>0</v>
      </c>
      <c r="I46" s="190">
        <v>0</v>
      </c>
      <c r="J46" s="202">
        <v>4</v>
      </c>
    </row>
    <row r="47" spans="1:10" s="174" customFormat="1" ht="24" customHeight="1">
      <c r="A47" s="188">
        <v>31</v>
      </c>
      <c r="B47" s="188" t="s">
        <v>109</v>
      </c>
      <c r="C47" s="189" t="s">
        <v>326</v>
      </c>
      <c r="D47" s="189" t="s">
        <v>327</v>
      </c>
      <c r="E47" s="189" t="s">
        <v>148</v>
      </c>
      <c r="F47" s="190">
        <v>46.5</v>
      </c>
      <c r="G47" s="190"/>
      <c r="H47" s="190">
        <f>G47*F47</f>
        <v>0</v>
      </c>
      <c r="I47" s="190">
        <v>0</v>
      </c>
      <c r="J47" s="202">
        <v>4</v>
      </c>
    </row>
    <row r="48" spans="1:10" s="174" customFormat="1" ht="30.75" customHeight="1">
      <c r="A48" s="194"/>
      <c r="B48" s="194"/>
      <c r="C48" s="195"/>
      <c r="D48" s="195" t="s">
        <v>328</v>
      </c>
      <c r="E48" s="195"/>
      <c r="F48" s="196"/>
      <c r="G48" s="196"/>
      <c r="H48" s="196">
        <f>H42+H31+H17+H13</f>
        <v>0</v>
      </c>
      <c r="I48" s="196">
        <v>12.8182985</v>
      </c>
      <c r="J48" s="201"/>
    </row>
  </sheetData>
  <sheetProtection/>
  <mergeCells count="2">
    <mergeCell ref="A1:I1"/>
    <mergeCell ref="A8:D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</cp:lastModifiedBy>
  <cp:lastPrinted>2015-12-21T08:54:00Z</cp:lastPrinted>
  <dcterms:created xsi:type="dcterms:W3CDTF">2019-04-15T06:12:04Z</dcterms:created>
  <dcterms:modified xsi:type="dcterms:W3CDTF">2019-05-02T13:48:37Z</dcterms:modified>
  <cp:category/>
  <cp:version/>
  <cp:contentType/>
  <cp:contentStatus/>
</cp:coreProperties>
</file>